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firstSheet="2" activeTab="2"/>
  </bookViews>
  <sheets>
    <sheet name="GENERAL" sheetId="1" state="hidden" r:id="rId1"/>
    <sheet name="AVANCE A JUNIO 30" sheetId="2" state="hidden" r:id="rId2"/>
    <sheet name="Seguimiento Junio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<sst xmlns="http://schemas.openxmlformats.org/spreadsheetml/2006/main" count="3460" uniqueCount="1393">
  <si>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</si>
  <si>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</si>
  <si>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</si>
  <si>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</si>
  <si>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</si>
  <si>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</si>
  <si>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</si>
  <si>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</si>
  <si>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</si>
  <si>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</si>
  <si>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</si>
  <si>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</si>
  <si>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</si>
  <si>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</si>
  <si>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</si>
  <si>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</si>
  <si>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</si>
  <si>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</si>
  <si>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</si>
  <si>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</si>
  <si>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</si>
  <si>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</si>
  <si>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</si>
  <si>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</si>
  <si>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</si>
  <si>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</si>
  <si>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</si>
  <si>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</si>
  <si>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</si>
  <si>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</si>
  <si>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</si>
  <si>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</si>
  <si>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</si>
  <si>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</si>
  <si>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</si>
  <si>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</si>
  <si>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</si>
  <si>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</si>
  <si>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</si>
  <si>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</si>
  <si>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</si>
  <si>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</si>
  <si>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</si>
  <si>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</si>
  <si>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</si>
  <si>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</si>
  <si>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</si>
  <si>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</si>
  <si>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</si>
  <si>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</si>
  <si>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</si>
  <si>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</si>
  <si>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</si>
  <si>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</si>
  <si>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</si>
  <si>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</si>
  <si>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</si>
  <si>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</si>
  <si>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</si>
  <si>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</si>
  <si>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</si>
  <si>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</si>
  <si>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</si>
  <si>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</si>
  <si>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</si>
  <si>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</si>
  <si>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</si>
  <si>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</si>
  <si>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</si>
  <si>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</si>
  <si>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</si>
  <si>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</si>
  <si>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</si>
  <si>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</si>
  <si>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</si>
  <si>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</si>
  <si>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</si>
  <si>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</si>
  <si>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</si>
  <si>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</si>
  <si>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</si>
  <si>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</si>
  <si>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</si>
  <si>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</si>
  <si>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</si>
  <si>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</si>
  <si>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</si>
  <si>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</si>
  <si>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</si>
  <si>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</si>
  <si>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</si>
  <si>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</si>
  <si>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</si>
  <si>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</si>
  <si>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</si>
  <si>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</si>
  <si>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</si>
  <si>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</si>
  <si>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</si>
  <si>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</si>
  <si>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</si>
  <si>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</si>
  <si>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</si>
  <si>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</si>
  <si>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</si>
  <si>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</si>
  <si>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</si>
  <si>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</si>
  <si>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</si>
  <si>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</si>
  <si>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</si>
  <si>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</si>
  <si>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</si>
  <si>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</si>
  <si>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</si>
  <si>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</si>
  <si>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</si>
  <si>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</si>
  <si>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</si>
  <si>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</si>
  <si>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</si>
  <si>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</si>
  <si>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</si>
  <si>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</si>
  <si>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</si>
  <si>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</si>
  <si>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</si>
  <si>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</si>
  <si>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</si>
  <si>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</si>
  <si>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</si>
  <si>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</si>
  <si>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</si>
  <si>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</si>
  <si>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</si>
  <si>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</si>
  <si>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</si>
  <si>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</si>
  <si>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</si>
  <si>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</si>
  <si>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</si>
  <si>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</si>
  <si>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</si>
  <si>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</si>
  <si>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</si>
  <si>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</si>
  <si>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</si>
  <si>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</si>
  <si>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</si>
  <si>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</si>
  <si>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</si>
  <si>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</si>
  <si>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</si>
  <si>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</si>
  <si>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</si>
  <si>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</si>
  <si>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</si>
  <si>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</si>
  <si>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</si>
  <si>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</si>
  <si>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</si>
  <si>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</si>
  <si>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</si>
  <si>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</si>
  <si>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</si>
  <si>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</si>
  <si>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</si>
  <si>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</si>
  <si>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</si>
  <si>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</si>
  <si>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</si>
  <si>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</si>
  <si>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</si>
  <si>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</si>
  <si>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</si>
  <si>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</si>
  <si>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</si>
  <si>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</si>
  <si>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</si>
  <si>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</si>
  <si>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</si>
  <si>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</si>
  <si>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</si>
  <si>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</si>
  <si>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</si>
  <si>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</si>
  <si>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</si>
  <si>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</si>
  <si>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</si>
  <si>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</si>
  <si>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</si>
  <si>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</si>
  <si>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</si>
  <si>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</si>
  <si>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</si>
  <si>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</si>
  <si>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</si>
  <si>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</si>
  <si>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</si>
  <si>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</si>
  <si>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</si>
  <si>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</si>
  <si>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</si>
  <si>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</si>
  <si>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</si>
  <si>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</si>
  <si>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</si>
  <si>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</si>
  <si>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</si>
  <si>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</si>
  <si>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</si>
  <si>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</si>
  <si>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</si>
  <si>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</si>
  <si>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</si>
  <si>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</si>
  <si>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</si>
  <si>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</si>
  <si>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</si>
  <si>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</si>
  <si>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</si>
  <si>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</si>
  <si>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</si>
  <si>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</si>
  <si>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</si>
  <si>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</si>
  <si>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</si>
  <si>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</si>
  <si>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</si>
  <si>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</si>
  <si>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</si>
  <si>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</si>
  <si>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</si>
  <si>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</si>
  <si>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</si>
  <si>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</si>
  <si>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</si>
  <si>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</si>
  <si>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</si>
  <si>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</si>
  <si>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</si>
  <si>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</si>
  <si>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</si>
  <si>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</si>
  <si>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</si>
  <si>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</si>
  <si>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</si>
  <si>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</si>
  <si>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</si>
  <si>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</si>
  <si>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</si>
  <si>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</si>
  <si>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</si>
  <si>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</si>
  <si>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</si>
  <si>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</si>
  <si>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</si>
  <si>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</si>
  <si>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</si>
  <si>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</si>
  <si>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</si>
  <si>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</si>
  <si>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</si>
  <si>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</si>
  <si>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</si>
  <si>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</si>
  <si>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</si>
  <si>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</si>
  <si>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</si>
  <si>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</si>
  <si>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</si>
  <si>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</si>
  <si>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</si>
  <si>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</si>
  <si>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</si>
  <si>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</si>
  <si>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</si>
  <si>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</si>
  <si>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</si>
  <si>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</si>
  <si>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</si>
  <si>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</si>
  <si>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</si>
  <si>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</si>
  <si>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</si>
  <si>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</si>
  <si>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</si>
  <si>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</si>
  <si>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</si>
  <si>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</si>
  <si>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</si>
  <si>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</si>
  <si>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</si>
  <si>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</si>
  <si>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</si>
  <si>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</si>
  <si>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</si>
  <si>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</si>
  <si>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</si>
  <si>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</si>
  <si>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</si>
  <si>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</si>
  <si>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</si>
  <si>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</si>
  <si>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</si>
  <si>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</si>
  <si>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</si>
  <si>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</si>
  <si>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</si>
  <si>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</si>
  <si>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</si>
  <si>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</si>
  <si>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</si>
  <si>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</si>
  <si>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</si>
  <si>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</si>
  <si>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</si>
  <si>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</si>
  <si>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</si>
  <si>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</si>
  <si>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</si>
  <si>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</si>
  <si>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</si>
  <si>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</si>
  <si>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</si>
  <si>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</si>
  <si>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</si>
  <si>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</si>
  <si>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</si>
  <si>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</si>
  <si>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</si>
  <si>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</si>
  <si>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</si>
  <si>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</si>
  <si>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</si>
  <si>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</si>
  <si>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</si>
  <si>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</si>
  <si>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</si>
  <si>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</si>
  <si>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</si>
  <si>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</si>
  <si>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</si>
  <si>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</si>
  <si>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</si>
  <si>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</si>
  <si>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</si>
  <si>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</si>
  <si>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</si>
  <si>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</si>
  <si>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</si>
  <si>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</si>
  <si>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</si>
  <si>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</si>
  <si>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</si>
  <si>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</si>
  <si>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</si>
  <si>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</si>
  <si>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</si>
  <si>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</si>
  <si>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</si>
  <si>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</si>
  <si>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</si>
  <si>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</si>
  <si>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</si>
  <si>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</si>
  <si>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</si>
  <si>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</si>
  <si>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</si>
  <si>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</si>
  <si>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</si>
  <si>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</si>
  <si>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</si>
  <si>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</si>
  <si>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</si>
  <si>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</si>
  <si>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</si>
  <si>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</si>
  <si>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</si>
  <si>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</si>
  <si>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</si>
  <si>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</si>
  <si>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</si>
  <si>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</si>
  <si>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</si>
  <si>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</si>
  <si>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</si>
  <si>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</si>
  <si>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</si>
  <si>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</si>
  <si>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</si>
  <si>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</si>
  <si>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</si>
  <si>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</si>
  <si>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</si>
  <si>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</si>
  <si>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</si>
  <si>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</si>
  <si>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</si>
  <si>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</si>
  <si>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</si>
  <si>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</si>
  <si>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</si>
  <si>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</si>
  <si>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</si>
  <si>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</si>
  <si>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</si>
  <si>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</si>
  <si>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</si>
  <si>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</si>
  <si>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</si>
  <si>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</si>
  <si>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</si>
  <si>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</si>
  <si>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</si>
  <si>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</si>
  <si>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</si>
  <si>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</si>
  <si>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</si>
  <si>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</si>
  <si>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</si>
  <si>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</si>
  <si>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</si>
  <si>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</si>
  <si>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</si>
  <si>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</si>
  <si>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</si>
  <si>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</si>
  <si>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</si>
  <si>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</si>
  <si>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</si>
  <si>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</si>
  <si>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</si>
  <si>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</si>
  <si>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</si>
  <si>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</si>
  <si>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</si>
  <si>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</si>
  <si>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</si>
  <si>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</si>
  <si>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</si>
  <si>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</si>
  <si>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</si>
  <si>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</si>
  <si>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</si>
  <si>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</si>
  <si>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</si>
  <si>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</si>
  <si>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</si>
  <si>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</si>
  <si>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</si>
  <si>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</si>
  <si>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</si>
  <si>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</si>
  <si>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</si>
  <si>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</si>
  <si>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</si>
  <si>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</si>
  <si>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</si>
  <si>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</si>
  <si>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</si>
  <si>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</si>
  <si>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</si>
  <si>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</si>
  <si>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</si>
  <si>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</si>
  <si>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</si>
  <si>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</si>
  <si>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</si>
  <si>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</si>
  <si>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</si>
  <si>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</si>
  <si>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</si>
  <si>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</si>
  <si>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</si>
  <si>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</si>
  <si>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</si>
  <si>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</si>
  <si>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</si>
  <si>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</si>
  <si>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</si>
  <si>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</si>
  <si>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</si>
  <si>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</si>
  <si>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</si>
  <si>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</si>
  <si>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</si>
  <si>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</si>
  <si>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</si>
  <si>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</si>
  <si>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</si>
  <si>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</si>
  <si>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</si>
  <si>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</si>
  <si>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</si>
  <si>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</si>
  <si>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</si>
  <si>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</si>
  <si>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</si>
  <si>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</si>
  <si>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</si>
  <si>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</si>
  <si>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</si>
  <si>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</si>
  <si>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</si>
  <si>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</si>
  <si>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</si>
  <si>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</si>
  <si>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</si>
  <si>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</si>
  <si>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</si>
  <si>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</si>
  <si>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</si>
  <si>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</si>
  <si>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</si>
  <si>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</si>
  <si>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</si>
  <si>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</si>
  <si>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</si>
  <si>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</si>
  <si>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</si>
  <si>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</si>
  <si>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</si>
  <si>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</si>
  <si>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</si>
  <si>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</si>
  <si>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</si>
  <si>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</si>
  <si>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</si>
  <si>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</si>
  <si>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</si>
  <si>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</si>
  <si>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</si>
  <si>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</si>
  <si>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</si>
  <si>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</si>
  <si>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</si>
  <si>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</si>
  <si>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</si>
  <si>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</si>
  <si>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</si>
  <si>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</si>
  <si>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</si>
  <si>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</si>
  <si>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</si>
  <si>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</si>
  <si>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</si>
  <si>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</si>
  <si>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</si>
  <si>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</si>
  <si>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</si>
  <si>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</si>
  <si>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</si>
  <si>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</si>
  <si>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</si>
  <si>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</si>
  <si>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</si>
  <si>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</si>
  <si>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</si>
  <si>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</si>
  <si>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</si>
  <si>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</si>
  <si>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</si>
  <si>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</si>
  <si>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</si>
  <si>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</si>
  <si>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</si>
  <si>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</si>
  <si>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</si>
  <si>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</si>
  <si>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</si>
  <si>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</si>
  <si>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</si>
  <si>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</si>
  <si>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</si>
  <si>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</si>
  <si>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</si>
  <si>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</si>
  <si>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</si>
  <si>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</si>
  <si>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</si>
  <si>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</si>
  <si>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</si>
  <si>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</si>
  <si>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</si>
  <si>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</si>
  <si>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</si>
  <si>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</si>
  <si>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</si>
  <si>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</si>
  <si>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</si>
  <si>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</si>
  <si>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</si>
  <si>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</si>
  <si>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</si>
  <si>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</si>
  <si>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</si>
  <si>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</si>
  <si>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</si>
  <si>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</si>
  <si>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</si>
  <si>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</si>
  <si>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</si>
  <si>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</si>
  <si>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</si>
  <si>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</si>
  <si>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</si>
  <si>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</si>
  <si>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</si>
  <si>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</si>
  <si>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</si>
  <si>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</si>
  <si>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</si>
  <si>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</si>
  <si>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</si>
  <si>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</si>
  <si>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</si>
  <si>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</si>
  <si>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</si>
  <si>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</si>
  <si>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</si>
  <si>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</si>
  <si>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</si>
  <si>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</si>
  <si>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</si>
  <si>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</si>
  <si>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</si>
  <si>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</si>
  <si>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</si>
  <si>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</si>
  <si>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</si>
  <si>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</si>
  <si>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</si>
  <si>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</si>
  <si>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</si>
  <si>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</si>
  <si>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</si>
  <si>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</si>
  <si>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</si>
  <si>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</si>
  <si>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</si>
  <si>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</si>
  <si>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</si>
  <si>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</si>
  <si>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</si>
  <si>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</si>
  <si>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</si>
  <si>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</si>
  <si>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</si>
  <si>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</si>
  <si>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</si>
  <si>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</si>
  <si>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</si>
  <si>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</si>
  <si>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</si>
  <si>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</si>
  <si>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</si>
  <si>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</si>
  <si>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</si>
  <si>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</si>
  <si>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</si>
  <si>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</si>
  <si>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</si>
  <si>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</si>
  <si>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</si>
  <si>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</si>
  <si>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</si>
  <si>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</si>
  <si>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</si>
  <si>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</si>
  <si>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</si>
  <si>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</si>
  <si>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</si>
  <si>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</si>
  <si>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</si>
  <si>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</si>
  <si>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</si>
  <si>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</si>
  <si>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</si>
  <si>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</si>
  <si>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</si>
  <si>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</si>
  <si>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</si>
  <si>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</si>
  <si>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</si>
  <si>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</si>
  <si>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</si>
  <si>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</si>
  <si>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</si>
  <si>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</si>
  <si>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</si>
  <si>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</si>
  <si>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</si>
  <si>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</si>
  <si>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</si>
  <si>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</si>
  <si>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</si>
  <si>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</si>
  <si>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</si>
  <si>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</si>
  <si>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</si>
  <si>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</si>
  <si>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</si>
  <si>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</si>
  <si>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</si>
  <si>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</si>
  <si>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</si>
  <si>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</si>
  <si>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</si>
  <si>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</si>
  <si>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</si>
  <si>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</si>
  <si>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</si>
  <si>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</si>
  <si>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</si>
  <si>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</si>
  <si>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</si>
  <si>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</si>
  <si>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</si>
  <si>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</si>
  <si>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</si>
  <si>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</si>
  <si>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</si>
  <si>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</si>
  <si>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</si>
  <si>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</si>
  <si>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</si>
  <si>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</si>
  <si>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</si>
  <si>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</si>
  <si>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</si>
  <si>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</si>
  <si>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</si>
  <si>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</si>
  <si>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</si>
  <si>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</si>
  <si>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</si>
  <si>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</si>
  <si>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</si>
  <si>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</si>
  <si>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</si>
  <si>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</si>
  <si>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</si>
  <si>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</si>
  <si>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</si>
  <si>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</si>
  <si>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</si>
  <si>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</si>
  <si>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</si>
  <si>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</si>
  <si>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</si>
  <si>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</si>
  <si>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</si>
  <si>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</si>
  <si>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</si>
  <si>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</si>
  <si>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</si>
  <si>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</si>
  <si>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</si>
  <si>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</si>
  <si>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</si>
  <si>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</si>
  <si>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</si>
  <si>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</si>
  <si>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</si>
  <si>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</si>
  <si>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</si>
  <si>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</si>
  <si>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</si>
  <si>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</si>
  <si>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</si>
  <si>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</si>
  <si>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</si>
  <si>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</si>
  <si>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</si>
  <si>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</si>
  <si>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</si>
  <si>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</si>
  <si>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</si>
  <si>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</si>
  <si>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</si>
  <si>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</si>
  <si>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</si>
  <si>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</si>
  <si>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</si>
  <si>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</si>
  <si>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</si>
  <si>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</si>
  <si>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</si>
  <si>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</si>
  <si>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</si>
  <si>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</si>
  <si>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</si>
  <si>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</si>
  <si>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</si>
  <si>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</si>
  <si>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</si>
  <si>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</si>
  <si>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</si>
  <si>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</si>
  <si>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</si>
  <si>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</si>
  <si>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</si>
  <si>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</si>
  <si>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</si>
  <si>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</si>
  <si>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</si>
  <si>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</si>
  <si>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</si>
  <si>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</si>
  <si>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</si>
  <si>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</si>
  <si>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</si>
  <si>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</si>
  <si>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</si>
  <si>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</si>
  <si>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</si>
  <si>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</si>
  <si>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</si>
  <si>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</si>
  <si>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</si>
  <si>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</si>
  <si>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</si>
  <si>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</si>
  <si>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</si>
  <si>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</si>
  <si>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</si>
  <si>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</si>
  <si>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</si>
  <si>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</si>
  <si>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</si>
  <si>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</si>
  <si>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</si>
  <si>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</si>
  <si>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</si>
  <si>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</si>
  <si>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</si>
  <si>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</si>
  <si>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</si>
  <si>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</si>
  <si>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</si>
  <si>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</si>
  <si>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</si>
  <si>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</si>
  <si>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</si>
  <si>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</si>
  <si>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</si>
  <si>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</si>
  <si>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</si>
  <si>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</si>
  <si>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</si>
  <si>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</si>
  <si>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</si>
  <si>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</si>
  <si>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</si>
  <si>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</si>
  <si>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</si>
  <si>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</si>
  <si>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</si>
  <si>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</si>
  <si>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</si>
  <si>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Formular los planes de acción y de inversión requeridos para la Entidad</t>
  </si>
  <si>
    <t xml:space="preserve">Consolidar y presentar la información estadística mensual  y de procedencia de atención de usuarios en centros de protección </t>
  </si>
  <si>
    <t>Subgerente y Profesional de Protección Social</t>
  </si>
  <si>
    <t>Realizar seguimiento a la efectividad del programa nutricional de la población asistida</t>
  </si>
  <si>
    <t>Subgerente, Profesionales de Protección Social, Directores y nutricionistas de centros de Protección</t>
  </si>
  <si>
    <t>Revisión y verificación documental  de casos y realizar las visitas domiciliarias a que haya lugar.</t>
  </si>
  <si>
    <t xml:space="preserve">Administrar la ejecución del presupuesto de inversión de la entidad </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</si>
  <si>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</si>
  <si>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</si>
  <si>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Rendición oportuna de Informes financieros (contabilidad, tesorería y presupuesto) a Organismos de Control (Contaduría General, Contraloría Departamental, DIAN, Secretaria de Hacienda Distrital)</t>
  </si>
  <si>
    <t>(Número de Declaraciones presentadas /Número de Declaraciones establecidas 24) x 100</t>
  </si>
  <si>
    <t>Profesional Contabilidad y Gerente General</t>
  </si>
  <si>
    <t>Seguimiento al 100% de los procesos judiciales activos</t>
  </si>
  <si>
    <t xml:space="preserve">Realizar las actividades judiciales requeridas a la Oficina
</t>
  </si>
  <si>
    <t>(Número de resoluciones revisadas y actualizadas durante la vigencia / Número de solicitudes recibidas) x 100</t>
  </si>
  <si>
    <t>Digitar la información para mantener actualizado el Sistema de Información Inmobiliario  y actualización, escaneo y publicación de los documentos relevantes en la Oficina</t>
  </si>
  <si>
    <t>PROCESO CONTROL INTERNO</t>
  </si>
  <si>
    <t>Realizar  auditorías internas y de gestión a los procesos de la Entidad</t>
  </si>
  <si>
    <t xml:space="preserve">PROCESO CONTROL DISCIPLINARIO INTERNO </t>
  </si>
  <si>
    <t>PROCESO GESTION TALENTO HUMANO</t>
  </si>
  <si>
    <t>Realizar el acompañamiento y seguimiento al proceso de evaluación de desempeño de los funcionarios de la Entidad en el marco de la ley.</t>
  </si>
  <si>
    <t>(Número de acuerdos de gestión evaluados / número total de gerentes públicos)  x 100</t>
  </si>
  <si>
    <t>Secretario General y Profesional Universitario</t>
  </si>
  <si>
    <t xml:space="preserve">Realizar las actividades programadas en el Plan Institucional de Bienestar, Capacitación e Incentivos </t>
  </si>
  <si>
    <t>(Número de actividades de Bienestar e Incentivos realizadas / Número de actividades programadas) x 100</t>
  </si>
  <si>
    <t>(Número de actividades de capacitación realizadas / Número de actividades programadas) x 100</t>
  </si>
  <si>
    <t>Hacer seguimiento al ausentismo e identificar las causas y soluciones</t>
  </si>
  <si>
    <t>Expedir certificaciones de información consignada en las historias laborales y manuales de funciones.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</si>
  <si>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</si>
  <si>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</si>
  <si>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</si>
  <si>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</si>
  <si>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</si>
  <si>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</si>
  <si>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</si>
  <si>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</si>
  <si>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</si>
  <si>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</si>
  <si>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</si>
  <si>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</si>
  <si>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</si>
  <si>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</si>
  <si>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</si>
  <si>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</si>
  <si>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</si>
  <si>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</si>
  <si>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</si>
  <si>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</si>
  <si>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</si>
  <si>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</si>
  <si>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Profesional Especializado, Técnico Administrativo</t>
  </si>
  <si>
    <t xml:space="preserve">Eje integración y Gobernanza, programa Cundinamarca a su Servicio, Subprograma Gestión Publica Eficiente, Moderna al Servicio al Ciudadano </t>
  </si>
  <si>
    <t>Evaluar la satisfacción de los usuarios de los servicios prestados en la sede administrativa de la entidad, aplicando encuestas de satisfacción.</t>
  </si>
  <si>
    <t>Formular, ejecutar y hacer seguimiento a las  actividades del Plan de Bienestar, Capacitación e Incentivos</t>
  </si>
  <si>
    <t>Realizar el mantenimiento de los equipos de cómputo de la entidad de acuerdo a las garantías y contratación del servicio.</t>
  </si>
  <si>
    <t>Jefe Oficina Control Disciplinario Interno</t>
  </si>
  <si>
    <t>PROCESO GESTIÓN INFORMÁTICA</t>
  </si>
  <si>
    <t>PROCESO ATENCIÓN AL CIUDADANO</t>
  </si>
  <si>
    <t xml:space="preserve"> PROCESO GESTIÓN CONTRACTUAL</t>
  </si>
  <si>
    <t>Realizar el Seguimiento a la Gestión institucional</t>
  </si>
  <si>
    <t>(Número de documentos actualizados y socializados /Número total de solicitudes de actualización) x 100</t>
  </si>
  <si>
    <t>(1 informe de Revisión por la dirección elaborado y publicado / 1 programado) x 100</t>
  </si>
  <si>
    <t>Lograr en la vigencia el mantenimiento de la certificación del Sistema Integrado de Gestión de la Entidad</t>
  </si>
  <si>
    <t xml:space="preserve">(Número de Actividades ejecutadas)  / Número de Actividades programadas ) x 100 </t>
  </si>
  <si>
    <t>(Número de procesos judiciales activos con seguimiento/ Total procesos activos) x 100</t>
  </si>
  <si>
    <t>Secretario General, Profesional Universitario</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</si>
  <si>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</si>
  <si>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</si>
  <si>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</si>
  <si>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 xml:space="preserve">(Número de informes entregados a entes de control / 14 informes ordenados) x 100    </t>
  </si>
  <si>
    <t xml:space="preserve">(Número Total de hallazgos subsanados por las dependencias/ Número de hallazgos reportados en planes de mejoramiento) x 100 </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</si>
  <si>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</si>
  <si>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</si>
  <si>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</si>
  <si>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</si>
  <si>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</si>
  <si>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Implementar el Sistema de Gestión Documental ORFEO en el Archivo General de la entidad</t>
  </si>
  <si>
    <t>(Número de personas que calificaron su nivel de Satisfacción entre bueno y excelente / Número total de personas encuestadas) x 100</t>
  </si>
  <si>
    <t>(Número de Adultos Mayores con condición normal nutricional/ Número total de Adultos Mayores atendidos) x 100</t>
  </si>
  <si>
    <t>(Número de Estados Financieros  Aprobados/Total programados 1) x 100</t>
  </si>
  <si>
    <t>(Plan Institucional de Bienestar Capacitación e Incentivos formulado y aprobado /1) x 100</t>
  </si>
  <si>
    <t>Mantener certificado el Sistema Integrado de Gestión</t>
  </si>
  <si>
    <t>(Número informes elaborados / 12 programados) x 100</t>
  </si>
  <si>
    <t>(Número de casos  revisados /Total de solicitudes) x 100</t>
  </si>
  <si>
    <t>Liderar los planes, programas y proyectos de la Entidad y controlar su ejecución.</t>
  </si>
  <si>
    <t>Índice de cumplimiento del Plan Anual de Acción de la entidad</t>
  </si>
  <si>
    <t>(Número de políticas públicas con Participación de la Beneficencia / Número de políticas públicas sociales  convocadas por el Departamento-7) x 100</t>
  </si>
  <si>
    <t>Consolidar y presentar  informe estadístico de atención a víctimas del conflicto armado</t>
  </si>
  <si>
    <t>(Número informes elaborados / 4 programados) x 100</t>
  </si>
  <si>
    <t>(Número de Audiencia realizada /1 programada)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</si>
  <si>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</si>
  <si>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(Certificado de calidad / 1 Certificado programado) x 100 </t>
  </si>
  <si>
    <t>(Número de Modelos de Atención actualizados para la protección y restablecimiento de derechos / 2 programado) x 100</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</si>
  <si>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</si>
  <si>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</si>
  <si>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</si>
  <si>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</si>
  <si>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</si>
  <si>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</si>
  <si>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(Número de personas atendidas con contrato y convenio interadministrativos / Número total personas atendidas) x 100</t>
  </si>
  <si>
    <t>(Total de recursos de cooperación ejecutados /Total de recursos de cooperación pactados)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</si>
  <si>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</si>
  <si>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</si>
  <si>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PROCESO GESTIÓN FINANCIERA</t>
  </si>
  <si>
    <t>Línea Estratégica: Más Bienestar 
Programa: Toda Una Vida Contigo
Subprograma: Experiencia y Sabiduría 
Proyecto 1. Protección social integral de las personas adultas mayores en centros de la Beneficencia de Cundinamarca
Proyecto 2. Atención Integral a Personas Consumidoras de Sustancias Psicoactivas en Programas de la Beneficencia de Cundinamarca
Programa:  Cundinamarqueses inquebrantables
Subprograma: Cundinamarca Accesible
Proyecto: Protección social a las personas con discapacidad mental y cognitiva en centros de la Beneficencia de Cundinamarca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</si>
  <si>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</si>
  <si>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PROCESO GESTIÓN JURÍDICA</t>
  </si>
  <si>
    <t>Línea Estratégica: Gobernanza
Programa: Gestión Pública Inteligente
Subprograma: Mejores instituciones, más eficiencia</t>
  </si>
  <si>
    <t>PROCESO ADMINISTRACIÓN DE BIENES INMUEBLES</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</si>
  <si>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</si>
  <si>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</si>
  <si>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</si>
  <si>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Jefe de Oficina de Gestión Integral de Bienes Inmuebles, Oficina Asesora Jurídica y Subgerencia Financiera</t>
  </si>
  <si>
    <t>Jefe de Oficina de Gestión Integral de Bienes Inmuebles, Profesional Universitario</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</si>
  <si>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</si>
  <si>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</si>
  <si>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</si>
  <si>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</si>
  <si>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Realizar seguimiento al Plan Anticorrupción y Atención al Ciudadano</t>
  </si>
  <si>
    <t>Capacitar sobre el Código Único Disciplinario a los servidores públicos y contratistas de la entidad, emitir las comunicaciones preventivas de faltas disciplinarias en general y por respuestas fuera de términos a las solicitudes.</t>
  </si>
  <si>
    <t>(Número de funcionarios y contratistas que recibieron capacitación e información / Número Total de funcionarios y contratistas) x 100</t>
  </si>
  <si>
    <t>Gerente General,  Secretario General y Profesional universitario</t>
  </si>
  <si>
    <t xml:space="preserve">Implementar la POLÍTICA DE INTEGRIDAD 
</t>
  </si>
  <si>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</si>
  <si>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</si>
  <si>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</si>
  <si>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Formular, controlar y publicar el Plan Anual de Adquisiciones</t>
  </si>
  <si>
    <t>(Plan Anual de Adquisiciones consolidado, actualizado y publicado en secop y portal web / 1) x 100</t>
  </si>
  <si>
    <t>Seguimiento a la ejecución del  Plan Anual de Adquisiciones</t>
  </si>
  <si>
    <t>(Informe de seguimiento al Plan Anual de Adquisiciones actualizado y publicado en el portal web/1) x 100</t>
  </si>
  <si>
    <t xml:space="preserve"> PROCESO GESTIÓN RECURSOS FÍSICOS</t>
  </si>
  <si>
    <t xml:space="preserve"> PROCESO GESTIÓN DOCUMENTAL</t>
  </si>
  <si>
    <t xml:space="preserve">Realizar los estudios previos para contratación relacionada con el archivo y gestión documental de la entidad. </t>
  </si>
  <si>
    <t>Elaborar los estudios previos a la contratación que sean necesarios para mantener el archivo y la gestión documental de la entidad</t>
  </si>
  <si>
    <t>Lograr el 100% de implementación del Sistema de Gestión Documental Orfeo en el archivo central de la entidad</t>
  </si>
  <si>
    <t>(Número de actividades ejecutadas /Total actividades programadas) x 100</t>
  </si>
  <si>
    <t>Profesional Especializado (e)</t>
  </si>
  <si>
    <t>Almacenista y Auxiliares</t>
  </si>
  <si>
    <t>Profesional Oficina Planeación</t>
  </si>
  <si>
    <t>Subgerente y Profesionales de Protección Social
Jefe de Oficina, Profesional y Técnico de la Oficina de Planeación</t>
  </si>
  <si>
    <t xml:space="preserve">Asesorar y orientar a las autoridades municipales en la etapa  precontractual para la suscripción de convenios interadministrativos de protección social </t>
  </si>
  <si>
    <t>PROCESO PROTECCIÓN SOCIAL</t>
  </si>
  <si>
    <t xml:space="preserve">Realizar visitas presenciales y actividades virtuales de supervisión al cumplimiento del objeto de los contratos de protección social, aplicando instrumentos de seguimiento y control. </t>
  </si>
  <si>
    <t>Hacer seguimiento a los mapas de riesgos de los procesos y riesgos de corrupción</t>
  </si>
  <si>
    <t xml:space="preserve">MEDICIÓN DEL INDICADOR </t>
  </si>
  <si>
    <r>
      <rPr>
        <b/>
        <sz val="9"/>
        <rFont val="Arial"/>
        <family val="2"/>
      </rPr>
      <t>OBJETIVO:</t>
    </r>
    <r>
      <rPr>
        <sz val="9"/>
        <rFont val="Arial"/>
        <family val="2"/>
      </rPr>
      <t xml:space="preserve"> Planear, organizar, ejecutar, controlar y evaluar la administración del talento humano al servicio de la entidad, como motores de la generación de resultados institucionales, a través del cumplimiento de normas y el desarrollo de acciones y programas que garanticen el mejoramiento continuo, la generación de valor de lo público, sentido de pertenencia y el buen clima organizacional, promoviendo siempre la integridad y legalidad en el ejercicio de las funciones y competencias de los servidores públicos de la entidad </t>
    </r>
  </si>
  <si>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</si>
  <si>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</si>
  <si>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</si>
  <si>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</si>
  <si>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</si>
  <si>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</si>
  <si>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t>Gerente General,  Secretario General</t>
  </si>
  <si>
    <r>
      <t xml:space="preserve">Dimensión Talento Humano
Políticas:
• </t>
    </r>
    <r>
      <rPr>
        <sz val="9"/>
        <rFont val="Arial"/>
        <family val="2"/>
      </rPr>
      <t xml:space="preserve">Gestión Talento Humano 
• Integridad
</t>
    </r>
  </si>
  <si>
    <t>Profesional Universitario, Comité de Bienestar Capacitación e Incentivos</t>
  </si>
  <si>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</si>
  <si>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</si>
  <si>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t xml:space="preserve">(Número Total auditorías  de calidad y Gestión  realizadas / 22  Total  auditorías programadas) x 100 </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</si>
  <si>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</si>
  <si>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</si>
  <si>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</si>
  <si>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</si>
  <si>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</si>
  <si>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</si>
  <si>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</si>
  <si>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</si>
  <si>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</si>
  <si>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</si>
  <si>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</si>
  <si>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</si>
  <si>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</si>
  <si>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</si>
  <si>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</si>
  <si>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</si>
  <si>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</si>
  <si>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PROCESO DIRECCIONAMIENTO ESTRATÉGICO</t>
  </si>
  <si>
    <t>PROCESO ADMINISTRACIÓN DEL SISTEMA INTEGRADO DE GESTIÓN</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</si>
  <si>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</si>
  <si>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</si>
  <si>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</si>
  <si>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</si>
  <si>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</si>
  <si>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(Número de estudios previos para contratación de servicios / 1) x 100</t>
  </si>
  <si>
    <r>
      <t xml:space="preserve">Dimensión Talento Humano
Políticas:
• </t>
    </r>
    <r>
      <rPr>
        <sz val="9"/>
        <rFont val="Arial"/>
        <family val="2"/>
      </rPr>
      <t>Gestión Talento Humano 
• Integridad</t>
    </r>
  </si>
  <si>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</si>
  <si>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Proteger de manera integral a 790 Personas Mayores en los centros de protección de la Beneficencia</t>
  </si>
  <si>
    <t>(Número de personas mayores protegidas en el período / 790 programadas) x 100</t>
  </si>
  <si>
    <t>(Número de respuestas y soluciones  en los términos de ley a las PQRS / Número de PQRS de conocimiento del SIAC) x 100</t>
  </si>
  <si>
    <t>Profesional Oficina Planeación y Técnico Administrativo de Secretaría General</t>
  </si>
  <si>
    <t>Valor determinado de cartera</t>
  </si>
  <si>
    <t>Dimensiones y políticas del MIPG (Modelo Integrado de Planeación y Gestión)</t>
  </si>
  <si>
    <t>INICIAL (Enero)</t>
  </si>
  <si>
    <t>META (Diciembre)</t>
  </si>
  <si>
    <t>Participar en las actividades de formulación, actualización e implementación de políticas públicas sociales del Departamento, afines con la misión institucional, en las cuales se convoque a la entidad y delegue la Gerencia.</t>
  </si>
  <si>
    <t>Liderar el ejercicio de Revisión por la Dirección y elaborar el informe.</t>
  </si>
  <si>
    <t>Mantener el Sistema Integrado de Gestión</t>
  </si>
  <si>
    <t>(Número de actividades realizadas / Numero actividades programadas 3) x 100</t>
  </si>
  <si>
    <r>
      <rPr>
        <b/>
        <sz val="9"/>
        <rFont val="Arial"/>
        <family val="2"/>
      </rPr>
      <t>Dimensión</t>
    </r>
    <r>
      <rPr>
        <sz val="9"/>
        <rFont val="Arial"/>
        <family val="2"/>
      </rPr>
      <t xml:space="preserve"> Información y Comunicación
</t>
    </r>
    <r>
      <rPr>
        <b/>
        <sz val="9"/>
        <rFont val="Arial"/>
        <family val="2"/>
      </rPr>
      <t>Políticas:</t>
    </r>
    <r>
      <rPr>
        <sz val="9"/>
        <rFont val="Arial"/>
        <family val="2"/>
      </rPr>
      <t xml:space="preserve">
• Transparencia, acceso a la información pública y lucha contra la corrupción</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</si>
  <si>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</si>
  <si>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
</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</si>
  <si>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</si>
  <si>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Gestión con Valores para Resultados 
• Defensa jurídica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</si>
  <si>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 Defensa jurídica
• Servicio al Ciudadano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</si>
  <si>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
Política: Defensa jurídica
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</si>
  <si>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Gestión Presupuestal y eficiencia del Gasto público</t>
    </r>
  </si>
  <si>
    <t>Realizar las actividades de generación, control, solicitud, verificación y trámite de pago de los impuestos de los bienes Inmuebles de la Entidad</t>
  </si>
  <si>
    <t>(Número de inmuebles con pago de impuestos en la vigencia / Número total de inmuebles) x 100</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</si>
  <si>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</si>
  <si>
    <t>(Número de informes publicados en la portal web / 3 informes</t>
  </si>
  <si>
    <r>
      <rPr>
        <b/>
        <sz val="9"/>
        <rFont val="Arial"/>
        <family val="2"/>
      </rPr>
      <t xml:space="preserve">Dimensión </t>
    </r>
    <r>
      <rPr>
        <sz val="9"/>
        <rFont val="Arial"/>
        <family val="2"/>
      </rPr>
      <t>Control interno</t>
    </r>
    <r>
      <rPr>
        <b/>
        <sz val="9"/>
        <rFont val="Arial"/>
        <family val="2"/>
      </rPr>
      <t xml:space="preserve">
Política: </t>
    </r>
    <r>
      <rPr>
        <sz val="9"/>
        <rFont val="Arial"/>
        <family val="2"/>
      </rPr>
      <t>Control Interno</t>
    </r>
    <r>
      <rPr>
        <b/>
        <sz val="9"/>
        <rFont val="Arial"/>
        <family val="2"/>
      </rPr>
      <t xml:space="preserve">
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</si>
  <si>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t>(Número de informes de seguimiento a mapas de riesgo de los procesos de la entidad  y riesgos de corrupción  publicados en la portal web / 1 informe) x 100</t>
  </si>
  <si>
    <t>(Número de funcionarios evaluados/ número total de funcionarios inscritos en carrera administrativa)  x 100</t>
  </si>
  <si>
    <t>Realizar el proceso de inducción a todos los funcionarios nuevos y de reinducción a todos los funcionarios</t>
  </si>
  <si>
    <t>(Número de funcionarios que recibieron inducción y/o reinducción/ Número de funcionarios) x 100</t>
  </si>
  <si>
    <r>
      <t xml:space="preserve">Dimensión Talento Humano
Políticas:
• </t>
    </r>
    <r>
      <rPr>
        <sz val="9"/>
        <rFont val="Arial"/>
        <family val="2"/>
      </rPr>
      <t>Gestión Talento Humano
• Integridad</t>
    </r>
  </si>
  <si>
    <t>Número de actualizaciones del Plan Anual de Adquisiciones realizadas durante la vigencia</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</si>
  <si>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Transparencia, acceso a la información pública y lucha contra la corrupción</t>
    </r>
  </si>
  <si>
    <t xml:space="preserve">Realizar los estudios previos para contratación de vigilancia, aseguramiento de los bienes de la entidad, Intermediación de Seguros, suministro de combustible y mantenimiento del parque automotor </t>
  </si>
  <si>
    <r>
      <t xml:space="preserve">Dimensión  </t>
    </r>
    <r>
      <rPr>
        <sz val="9"/>
        <rFont val="Arial"/>
        <family val="2"/>
      </rPr>
      <t xml:space="preserve">Información y Comunicación </t>
    </r>
    <r>
      <rPr>
        <b/>
        <sz val="9"/>
        <rFont val="Arial"/>
        <family val="2"/>
      </rPr>
      <t xml:space="preserve">
Política: </t>
    </r>
    <r>
      <rPr>
        <sz val="9"/>
        <rFont val="Arial"/>
        <family val="2"/>
      </rPr>
      <t>Gestión Documental</t>
    </r>
  </si>
  <si>
    <r>
      <t xml:space="preserve">Dimensión  </t>
    </r>
    <r>
      <rPr>
        <sz val="9"/>
        <rFont val="Arial"/>
        <family val="2"/>
      </rPr>
      <t>Gestión con Valores para Resultados</t>
    </r>
    <r>
      <rPr>
        <b/>
        <sz val="9"/>
        <rFont val="Arial"/>
        <family val="2"/>
      </rPr>
      <t xml:space="preserve">
Política: </t>
    </r>
    <r>
      <rPr>
        <sz val="9"/>
        <rFont val="Arial"/>
        <family val="2"/>
      </rPr>
      <t>Gobierno digital</t>
    </r>
    <r>
      <rPr>
        <b/>
        <sz val="9"/>
        <rFont val="Arial"/>
        <family val="2"/>
      </rPr>
      <t xml:space="preserve">
Dimensión</t>
    </r>
    <r>
      <rPr>
        <sz val="9"/>
        <rFont val="Arial"/>
        <family val="2"/>
      </rPr>
      <t xml:space="preserve"> Información y Comunicación</t>
    </r>
    <r>
      <rPr>
        <b/>
        <sz val="9"/>
        <rFont val="Arial"/>
        <family val="2"/>
      </rPr>
      <t xml:space="preserve">
Política: </t>
    </r>
    <r>
      <rPr>
        <sz val="9"/>
        <rFont val="Arial"/>
        <family val="2"/>
      </rPr>
      <t>Transparencia, acceso a la información pública y lucha contra la corrupción</t>
    </r>
  </si>
  <si>
    <r>
      <t>Dimensión</t>
    </r>
    <r>
      <rPr>
        <sz val="9"/>
        <rFont val="Arial"/>
        <family val="2"/>
      </rPr>
      <t xml:space="preserve"> Información y Comunicación</t>
    </r>
    <r>
      <rPr>
        <b/>
        <sz val="9"/>
        <rFont val="Arial"/>
        <family val="2"/>
      </rPr>
      <t xml:space="preserve">
Políticas: </t>
    </r>
    <r>
      <rPr>
        <sz val="9"/>
        <rFont val="Arial"/>
        <family val="2"/>
      </rPr>
      <t>Transparencia, acceso a la información pública y lucha contra la corrupción</t>
    </r>
  </si>
  <si>
    <t>Publicación del programa de gestión documental y tablas de retención documental
Formular y desarrollar la política de gestión ambiental armonizada al sistema de gestión documental</t>
  </si>
  <si>
    <t>Recibir y dar trámite interno o externo según su naturaleza a todas las peticiones, quejas, reclamos y sugerencias que se presenten en la entidad de manera escrita, presencial, telefónica, por correo electrónico, portal web.
Hacer seguimiento a la solución y respuesta.
Enviar las repuestas en los términos previstos en la ley</t>
  </si>
  <si>
    <t>Brindar atención y orientación adecuada al ciudadano sobre los servicios que presta la Beneficencia  mediante los canales definidos por la Entidad: presencial, escrita, telefónica, correo electrónico y a través de la web.</t>
  </si>
  <si>
    <t xml:space="preserve">(Número de personas orientadas e informadas /Número de solicitudes de atención y orientación) x 100 </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</si>
  <si>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</si>
  <si>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</si>
  <si>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</si>
  <si>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r>
      <rPr>
        <b/>
        <sz val="9"/>
        <rFont val="Arial"/>
        <family val="2"/>
      </rPr>
      <t xml:space="preserve">Dimensión: </t>
    </r>
    <r>
      <rPr>
        <sz val="9"/>
        <rFont val="Arial"/>
        <family val="2"/>
      </rPr>
      <t xml:space="preserve">Direccionamiento Estratégico y Planeación.
</t>
    </r>
    <r>
      <rPr>
        <b/>
        <sz val="9"/>
        <rFont val="Arial"/>
        <family val="2"/>
      </rPr>
      <t>Política:</t>
    </r>
    <r>
      <rPr>
        <sz val="9"/>
        <rFont val="Arial"/>
        <family val="2"/>
      </rPr>
      <t xml:space="preserve"> Planeación institucional</t>
    </r>
  </si>
  <si>
    <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</si>
  <si>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</si>
  <si>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Transparencia, acceso a la información pública y lucha contra la corrupción</t>
    </r>
  </si>
  <si>
    <t>Gerente General y Comité de Gestión Institucional y Desempeño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</si>
  <si>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</si>
  <si>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</si>
  <si>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t>
    </r>
  </si>
  <si>
    <t>Realizar la actualización permanente de la cartera de la Entidad con el fin de llevar el adecuado control sobre los valores que se adeudan a la entidad por este concepto</t>
  </si>
  <si>
    <t>(Número de actividades de seguimiento y control realizadas / Número de actividades programadas) x 100</t>
  </si>
  <si>
    <t>EJE ESTRATEGICO/PROGRAMA/SUBPROGRAMA/PROYECTO.</t>
  </si>
  <si>
    <t>Ejecutar el proceso de provisión de empleos, verificar el cumplimiento de  requisitos, elaboración de actos administrativos y afiliaciones a seguridad social.</t>
  </si>
  <si>
    <t>Realizar inducción a los nuevos funcionarios, actualizar y difundir el manual de reinducción a los funcionarios antiguos</t>
  </si>
  <si>
    <t>Asesorar a los líderes de los procesos en la identificación, análisis y valoración de riesgos que permita la implementación o actualización de los mapas de riesgos</t>
  </si>
  <si>
    <t>Proteger de manera integral a las personas adultas mayores que ingresan a los programas de protección de la Beneficencia</t>
  </si>
  <si>
    <t>Valor que se determine</t>
  </si>
  <si>
    <t>(Informe de medición de ausentismo elaborado / 1 programado) x 100</t>
  </si>
  <si>
    <r>
      <t xml:space="preserve">Dimensión Talento Humano
Política:
• </t>
    </r>
    <r>
      <rPr>
        <sz val="9"/>
        <rFont val="Arial"/>
        <family val="2"/>
      </rPr>
      <t>Gestión Talento Humano</t>
    </r>
  </si>
  <si>
    <t xml:space="preserve">(Plan y procedimiento de gestión del conocimiento e innovación
formulados o diseñados  / Número de Actividades programadas 2) x 100 </t>
  </si>
  <si>
    <r>
      <rPr>
        <b/>
        <sz val="9"/>
        <rFont val="Arial"/>
        <family val="2"/>
      </rPr>
      <t xml:space="preserve">Dimensión: </t>
    </r>
    <r>
      <rPr>
        <sz val="9"/>
        <rFont val="Arial"/>
        <family val="2"/>
      </rPr>
      <t xml:space="preserve">Gestión Institucional con Valores para  Resultados
</t>
    </r>
    <r>
      <rPr>
        <b/>
        <sz val="9"/>
        <rFont val="Arial"/>
        <family val="2"/>
      </rPr>
      <t>Política:</t>
    </r>
    <r>
      <rPr>
        <sz val="9"/>
        <rFont val="Arial"/>
        <family val="2"/>
      </rPr>
      <t xml:space="preserve"> Fortalecimiento Organizacional y Simplificación de Procesos </t>
    </r>
  </si>
  <si>
    <t>Registrar en el sistema CETIL del Ministerio de Hacienda y Crédito Público, la información de salarios, festivos primas de antigüedad consignada en historia laboral de exfuncionarios de la entidad, para el reconocimiento de pensiones o devolución de dineros</t>
  </si>
  <si>
    <t>Realizar actualización de la documentación del Sistema Integrado de Gestión de la entidad.</t>
  </si>
  <si>
    <t>(Número de mapas de riesgos de los procesos actualizados y socializados / Número de procesos - 15) x 100</t>
  </si>
  <si>
    <t>(Número de personas atendidas /Número de  solicitudes)  x 100</t>
  </si>
  <si>
    <t>Valorar la condición de vulnerabilidad del usuario para el ingreso a los programas de protección social,  según los  parámetros establecidos</t>
  </si>
  <si>
    <t>Administrar el recaudo y fiscalización de los ingresos financieros de la entidad</t>
  </si>
  <si>
    <t>Administrar el recaudo de los ingresos financieros de la entidad y controlar su ejecución</t>
  </si>
  <si>
    <t>Cumplir con la presentación de las Declaraciones en los plazos establecidos por las normas que regulan la materia (12 Retención en la fuente, 6 de IVA y 6 de RETEICA).</t>
  </si>
  <si>
    <t>Jefe y Profesionales de la Oficina Asesora Jurídica  y abogados externos y Técnico</t>
  </si>
  <si>
    <t>Jefe y Profesionales de la Oficina Asesora Jurídica</t>
  </si>
  <si>
    <t>Jefe y Profesionales de la Oficina Asesora Jurídica  y abogados externos.</t>
  </si>
  <si>
    <t>Proyectar y actualizar la normatividad  interna conforme a los cambios legislativos y socializar</t>
  </si>
  <si>
    <t>Proyectar, modificar y actualizar las resoluciones internas de la Entidad que sean solicitadas a la Oficina Jurídica</t>
  </si>
  <si>
    <t>Realizar seguimiento y control al recaudo por concepto de cánones de arrendamiento de inmuebles de la entidad.</t>
  </si>
  <si>
    <t>(Valor total de arrendamientos / Ingresos proyectados) x 100</t>
  </si>
  <si>
    <t xml:space="preserve">Realizar el seguimiento y control al estado físico de los centros de protección e inmuebles de la entidad, revisión de presupuestos de obra previos a la contratación de obras de adecuación física, para el mejoramiento de la calidad de vida de los usuarios y evitar el deterioro de los inmuebles </t>
  </si>
  <si>
    <t>Realizar el seguimiento y control al cumplimiento de los proyectos fiduciarios, con el fin de recibir los beneficios en montos y tiempos establecidos en los contratos de fiducia.</t>
  </si>
  <si>
    <t xml:space="preserve">Hacer seguimiento a los Planes de Mejoramiento  propuestos en las auditorías internas,  externas  e individuales de acuerdo con los informes emitidos. </t>
  </si>
  <si>
    <t>Hacer seguimiento al cumplimiento del Sistema de Evaluación del Desempeño Laboral, conforme a la normatividad vigente</t>
  </si>
  <si>
    <t>Orientar la elaboración de los acuerdos de gestión por parte de los gerentes públicos de la entidad y evaluar su cumplimiento.</t>
  </si>
  <si>
    <t>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Actualizar el Código de Integridad considerando los aportes hechos por los servidores públicos</t>
  </si>
  <si>
    <t>(Número de actividades ejecutadas/ Número de actividades programadas 5)/100</t>
  </si>
  <si>
    <t>Diseñar el Plan Institucional de Bienestar, Capacitación e Incentivos</t>
  </si>
  <si>
    <t xml:space="preserve">(Número de encuestas de bienestar con calificación satisfactoria  / Número total de encuestas diligenciadas) x 100 </t>
  </si>
  <si>
    <t xml:space="preserve">(Número de encuestas de capacitación con calificación satisfactoria  / Número total de encuestas diligenciadas) x 100 </t>
  </si>
  <si>
    <t>Copasst en funcionamiento/ 1</t>
  </si>
  <si>
    <t xml:space="preserve">Conformar y garantizar el funcionamiento del Comité Paritario de Seguridad y Salud en el Trabajo COPASST </t>
  </si>
  <si>
    <t>Secretario General, Profesional Universitario y Copasst</t>
  </si>
  <si>
    <t>Comité de convivencia  en funcionamiento/ 1</t>
  </si>
  <si>
    <t xml:space="preserve">Realizar actividades de inducción y reinducción en el sistema de SSST </t>
  </si>
  <si>
    <t>Número de funcionarios que recibieron inducción y reinducción en el SSST/ Número total de funcionarios y contratistas</t>
  </si>
  <si>
    <t>Secretario General, Profesional Universitario y Comité de convivencia</t>
  </si>
  <si>
    <t>Diseñar el Plan Anual de Trabajo para el cumplimiento del Sistema de Gestión de SST, realizar seguimiento y control a su ejecución</t>
  </si>
  <si>
    <t>Profesional en seguridad y salud en el trabajo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</si>
  <si>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Política</t>
    </r>
    <r>
      <rPr>
        <sz val="9"/>
        <rFont val="Arial"/>
        <family val="2"/>
      </rPr>
      <t xml:space="preserve"> Integridad</t>
    </r>
  </si>
  <si>
    <t>PROCESO GESTIÓN ALMACÉN E INVENTARIOS</t>
  </si>
  <si>
    <t>Programar los vehículos y los conductores de la entidad, con el fin de asegurar la movilidad de los funcionarios que requieren el servicio en su desempeño laboral</t>
  </si>
  <si>
    <t>Atender y orientar a las  familias y  autoridades  municipales acerca de los programas de la entidad y otras rutas de atención a personas con derechos vulnerados</t>
  </si>
  <si>
    <t xml:space="preserve">Conformar y garantizar el funcionamiento del Comité de convivencia </t>
  </si>
  <si>
    <t>Administración del parque automotor de la entidad para la buena prestación del servicio</t>
  </si>
  <si>
    <t>Proteger de manera integral a  las personas con discapacidad mental y cognitiva que ingresan a los programas de protección de la Beneficencia.</t>
  </si>
  <si>
    <t>Diseñar  y/o actualizar el Sistema de Gestión de Seguridad y Salud en el Trabajo y garantizar su funcionamiento</t>
  </si>
  <si>
    <t>Profesionales de Contabilidad, Tesorería y Presupuesto</t>
  </si>
  <si>
    <t>Plan de Trabajo del SGSST diseñado / 1 Programado) x 100</t>
  </si>
  <si>
    <t>Gerente General,  Jefe de Oficina y Profesional Oficina Planeación</t>
  </si>
  <si>
    <r>
      <rPr>
        <b/>
        <sz val="9"/>
        <color indexed="8"/>
        <rFont val="Arial"/>
        <family val="2"/>
      </rPr>
      <t xml:space="preserve">Dimensión: </t>
    </r>
    <r>
      <rPr>
        <sz val="9"/>
        <color indexed="8"/>
        <rFont val="Arial"/>
        <family val="2"/>
      </rPr>
      <t>Direccionamiento Estratégico y Planeación</t>
    </r>
  </si>
  <si>
    <t>Liderar la formulación y actualización de los proyectos de inversión de la entidad en cumplimiento de su misión institucional.</t>
  </si>
  <si>
    <t>Cumplir al 100% con la planeación institucional</t>
  </si>
  <si>
    <t>(Número  de inmuebles en proceso de restitución por la entidad/ Número total de Inmuebles a restituir) x 100</t>
  </si>
  <si>
    <t>(Número de personas  en situación de discapacidad protegidas en el período / 650 Programado) x 100</t>
  </si>
  <si>
    <r>
      <t xml:space="preserve">Dimensión Talento Humano
Políticas:
• </t>
    </r>
    <r>
      <rPr>
        <sz val="9"/>
        <rFont val="Arial"/>
        <family val="2"/>
      </rPr>
      <t>Gestión Talento Humano</t>
    </r>
  </si>
  <si>
    <t>Proyectó Doris Lozano, Profesional Oficina Asesora de Planeación</t>
  </si>
  <si>
    <t>Realizar las trasferencias de los documentos al archivo central de la entidad, previa aplicación de TRD por los responsables en cada dependencia, como también en los centros de protección de la Beneficencia de Cundinamarca. </t>
  </si>
  <si>
    <t>Participar en los Comités, Subcomités, Mesas y Submesas de trabajo, relacionadas con la políticas públicas sociales departamentales y sus planes de implementación en donde es parte y se convoque a la entidad.</t>
  </si>
  <si>
    <t>Realizar la Rendición Pública de Cuentas y Diálogo Ciudadano</t>
  </si>
  <si>
    <t xml:space="preserve">Actualizar y planificar los servicios de atención a la población vulnerable en programas de protección social de la Beneficencia </t>
  </si>
  <si>
    <t>Realizar la supervisión y control a la prestación de servicios de protección social</t>
  </si>
  <si>
    <t xml:space="preserve">Gestionar recursos para la prestación de los servicios de protección social. </t>
  </si>
  <si>
    <t>OBJETIVO: Llevar a cabo las actuaciones disciplinarias en las que se encuentren inmersos funcionarios y exfuncionarios de la entidad, promoviendo la legalidad, integridad y el cumplimiento de la normatividad vigentes a través de la sensibilización y la prevención.</t>
  </si>
  <si>
    <t>OBJETIVO: 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</si>
  <si>
    <t xml:space="preserve">OBJETIVO: Planear la adquisición, custodia, registro y entrega de los elementos de consumo y devolutivos en la sede administrativa de la entidad y de los bienes devolutivos de los centros de protección social de la entidad, dando cumplimiento a la normatividad vigente. </t>
  </si>
  <si>
    <t xml:space="preserve">OBJETIVO: Administrar los recursos físicos que sirven de apoyo la prestación de servicios y el cumplimiento de metas y objetivos institucionales </t>
  </si>
  <si>
    <t>OBJETIVO: Asegurar la preservación y control de la documentación física que se produzca en la entidad de acuerdo a Tablas de Retención Documental aplicadas en cada dependencia que permita su recibo, entrega, consulta, preservación y disposición final.</t>
  </si>
  <si>
    <t>OBJETIVO: 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</si>
  <si>
    <t>OBJETIVO: Legalizar el proceso de contratación que requiera la Beneficencia de Cundinamarca, ejerciendo control y seguimiento.</t>
  </si>
  <si>
    <t>Línea Estratégica: Más Bienestar 
Programa: Toda Una Vida Contigo
Subprograma: Experiencia y Sabiduría 
Proyecto Protección social integral de las personas adultas mayores en centros de la Beneficencia de Cundinamarca
Programa:  Cundinamarqueses inquebrantables
Subprograma: Cundinamarca Accesible
Proyecto: Protección social a las personas con discapacidad mental y cognitiva en centros de la Beneficencia de Cundinamarca</t>
  </si>
  <si>
    <t>Línea Estratégica: Más Bienestar 
Programa: Toda Una Vida Contigo
Subprograma: Experiencia y Sabiduría 
Proyecto: Protección social integral de las personas adultas mayores en centros de la Beneficencia de Cundinamarca
Programa:  Cundinamarqueses inquebrantables
Subprograma: Cundinamarca Accesible
Proyecto: Protección social a las personas con discapacidad mental y cognitiva en centros de la Beneficencia de Cundinamarca</t>
  </si>
  <si>
    <t>Realizar el seguimiento y soporte técnico a las autoridades municipales en la ejecución financiera de los convenios interadministrativos con alcaldías municipales.</t>
  </si>
  <si>
    <t>Cantidad de recursos de cooperación logrados mediante convenios de asociación con los operadores de los Centros de Protección y su cumplimiento</t>
  </si>
  <si>
    <t>Enviar a la Secretaría General los informes periódicos emitidos por la dependencia, que deban publicarse en el portal web de la entidad y mantener actualizada la información de oferta institucional, eventos en centros de protección y tarifas de atención en programas sociales</t>
  </si>
  <si>
    <t>Brindar asistencia y asesoría jurídica a la entidad</t>
  </si>
  <si>
    <t>Realizar la supervisión al recaudo de ingresos por concepto de arrendamientos de los inmuebles rentables de la entidad</t>
  </si>
  <si>
    <t>Actualizar datos  del sistema de información para la optimización de las operaciones y procedimientos de la Oficina de Bienes</t>
  </si>
  <si>
    <t>Realizar el control y seguimiento al convenio Interadministrativo suscrito con la Inmobiliaria Cundinamarquesa</t>
  </si>
  <si>
    <t>Realizar el control y seguimiento a la cartera de los bienes inmuebles de la entidad</t>
  </si>
  <si>
    <t>Realizar el seguimiento, control y pago de Impuestos de los Bienes Inmuebles propiedad de la Entidad</t>
  </si>
  <si>
    <t xml:space="preserve">Realizar el seguimiento y control al estado físico de los inmuebles de la entidad </t>
  </si>
  <si>
    <t xml:space="preserve">Realizar el seguimiento y control al cumplimiento de los contratos fiduciarios en los cuales la Beneficencia de Cundinamarca posee participación </t>
  </si>
  <si>
    <t>Efectuar el seguimiento y evaluación anual al mapa de riesgos de gestión de los procesos de la sede Administrativa y Centros de Protección Social y a los riesgos de corrupción</t>
  </si>
  <si>
    <t xml:space="preserve">Practicar auditorías internas, de calidad y gestión a   los procesos y procedimientos y centros de protección social de la entidad. </t>
  </si>
  <si>
    <t xml:space="preserve">Elaborar y rendir los informes a los  diferentes entes de control y demás entidades que lo requieran durante la vigencia. </t>
  </si>
  <si>
    <t>Gerente General y equipo directivo de la entidad (Comité Institucional de Gestión y Desempeño)</t>
  </si>
  <si>
    <t xml:space="preserve">Técnico Administrativo de la Oficina Planeación </t>
  </si>
  <si>
    <t>Gerente General, Comité Institucional de Gestión y Desempeño y equipo de RPC</t>
  </si>
  <si>
    <t>Diligenciar los cuestionarios FURAG, socializar a los líderes de los procesos las recomendaciones y resultados que del FURAG se derivan y realizar el seguimiento</t>
  </si>
  <si>
    <t>Jefe de Oficina y Técnico Administrativo de la Oficina de Planeación y contratista de calidad</t>
  </si>
  <si>
    <t>Líderes de todos los procesos, Técnico Administrativo y Jefe de Oficina de Planeación, Jefe de Control Interno y contratista de calidad</t>
  </si>
  <si>
    <t>Jefe y Profesional de la Oficina Asesora de Planeación</t>
  </si>
  <si>
    <t>Jefe, Profesional y Técnico Administrativo de la Oficina Asesora de Planeación</t>
  </si>
  <si>
    <t>Proteger de manera integral a 650 personas en situación de  discapacidad mental y cognitiva en los centros de protección de la Beneficencia.</t>
  </si>
  <si>
    <t>Profesional Universitario de la Subgerencia de Protección Social</t>
  </si>
  <si>
    <t xml:space="preserve">Gerente,  Subgerente de Protección Social, Subgerente Financiero, Secretaría General (Contratación) y Profesionales de la Subgerencia Protección Social </t>
  </si>
  <si>
    <t>Supervisión  financiera y directores de los centros de protección</t>
  </si>
  <si>
    <t xml:space="preserve">Atender y brindar orientación profesional a las personas que requieran el servicio, según requerimientos de la  familia, autoridades municipales y  sectores competentes. </t>
  </si>
  <si>
    <t>Técnico Administrativo Oficina Asesora de Planeación</t>
  </si>
  <si>
    <t>Adelantar los procedimientos de baja de los bienes devolutivos que se encuentran inservibles, obsoletos y que no requiere la entidad, que sean necesarios</t>
  </si>
  <si>
    <t>Línea Estratégica: Más Bienestar 
Programa: Toda Una Vida Contigo
Subprograma: Experiencia y Sabiduría 
Proyecto 1. Protección social integral de las personas adultas mayores en centros de la Beneficencia de Cundinamarca. Meta 130
Proyecto 2. Atención Integral a Personas Consumidoras de Sustancias Psicoactivas en Programas de la Beneficencia de Cundinamarca. Meta 141
Programa:  Cundinamarqueses inquebrantables
Subprograma: Cundinamarca Accesible
Proyecto: Protección social a las personas con discapacidad mental y cognitiva en centros de la Beneficencia de Cundinamarca. Meta 165</t>
  </si>
  <si>
    <t>Evaluar la satisfacción de los usuarios y familias de los servicios de protección social, aplicando encuestas de satisfacción.</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</si>
  <si>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</si>
  <si>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</si>
  <si>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</si>
  <si>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</si>
  <si>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</si>
  <si>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</si>
  <si>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</si>
  <si>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</si>
  <si>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</si>
  <si>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</si>
  <si>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</si>
  <si>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</si>
  <si>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SEGUIMIENTO AL PLAN DE ACCION DE LA BENEFICENCIA DE CUNDINAMARCA A 30 DE JUNIO DE 2023
PLAN DEPARTAMENTAL DE DESARROLLO:  CUNDINAMARCA REGIÓN QUE PROGRESA</t>
  </si>
  <si>
    <t>Revisó y aprobó José Antonio Moreno Veloza, Jefe Oficina Asesora de Planeación</t>
  </si>
  <si>
    <t>Se elaboraron y presentaron todos los informes solicitados por la Secretaría de Gobierno del Departamento</t>
  </si>
  <si>
    <t>Formular en coordinación con las demás dependencias de la entidad los siguientes planes para la vigencia 2023, los cuales serán aprobados por el Comité Institucional de Gestión y Desempeño, en cumplimiento de la Ley 612 de 2018:
Plan anual de Acción
Plan Anual de Adquisiciones
Plan Anual de Vacantes 
Plan de Previsión de Recursos Humanos
Plan Estratégico de Talento Humano
Plan Institucional de Capacitación
Plan Institucional de Bienestar e Incentivos
Plan de Trabajo Anual en Seguridad y Salud en el Trabajo
Plan Anticorrupción y de Atención al Ciudadano 
Plan de Asistencia Técnica
Plan Operativo Anual de inversión POAI</t>
  </si>
  <si>
    <t>En enero de 2023 se formularon los siguientes planes para la vigencia, los cuales fueron aprobados por el Comité Institucional de Gestión y Desempeño:
Plan anual de Acción
Plan Anual de Adquisiciones
Plan Anual de Vacantes 
Plan de Previsión de Recursos Humanos
Plan Estratégico de Talento Humano
Plan Institucional de Capacitación
Plan Institucional de Bienestar e Incentivos
Plan de Trabajo Anual en Seguridad y Salud en el Trabajo
Plan Anticorrupción y de Atención al Ciudadano 
Plan de Asistencia Técnica
Plan Operativo Anual de inversión POAI
Los siguientes planes están formulados para varias vigencias: 
Plan de Tratamiento de Riesgos de Seguridad y Privacidad de la Información
Plan Institucional de Archivos de la Entidad PINAR
Plan Institucional de Gestión ambiental PIGA
Plan Estratégico de Tecnologías y las Comunicaciones PETIC</t>
  </si>
  <si>
    <t>(Número de proyectos actualizados / las veces que se requiera) x 100</t>
  </si>
  <si>
    <r>
      <t xml:space="preserve">La Oficina Asesora de Planeación diligenció las matrices de seguimiento al cumplimiento de los planes de acción de las políticas públicas del Departamento y participó en las siguientes instancias convocadas en la vigencia:
</t>
    </r>
    <r>
      <rPr>
        <b/>
        <sz val="9"/>
        <rFont val="Arial"/>
        <family val="2"/>
      </rPr>
      <t xml:space="preserve">Comité de Seguridad Alimentaria Cisancun: </t>
    </r>
    <r>
      <rPr>
        <sz val="9"/>
        <rFont val="Arial"/>
        <family val="2"/>
      </rPr>
      <t xml:space="preserve">21 de marzo, 13 de abril, 
</t>
    </r>
    <r>
      <rPr>
        <b/>
        <sz val="9"/>
        <rFont val="Arial"/>
        <family val="2"/>
      </rPr>
      <t xml:space="preserve">Submesa Departamental de Vejez y Envejecimiento </t>
    </r>
    <r>
      <rPr>
        <sz val="9"/>
        <rFont val="Arial"/>
        <family val="2"/>
      </rPr>
      <t xml:space="preserve">20 de abril, 26 de mayo
</t>
    </r>
    <r>
      <rPr>
        <b/>
        <sz val="9"/>
        <rFont val="Arial"/>
        <family val="2"/>
      </rPr>
      <t>Subcomité de Asistencia y Atención de Víctimas del Conflicto Armado</t>
    </r>
    <r>
      <rPr>
        <sz val="9"/>
        <rFont val="Arial"/>
        <family val="2"/>
      </rPr>
      <t xml:space="preserve"> 3 de mayo
</t>
    </r>
    <r>
      <rPr>
        <b/>
        <sz val="9"/>
        <rFont val="Arial"/>
        <family val="2"/>
      </rPr>
      <t>Mesa Departamental Salud Mental</t>
    </r>
    <r>
      <rPr>
        <sz val="9"/>
        <rFont val="Arial"/>
        <family val="2"/>
      </rPr>
      <t xml:space="preserve">: 13 de marzo </t>
    </r>
    <r>
      <rPr>
        <b/>
        <sz val="9"/>
        <rFont val="Arial"/>
        <family val="2"/>
      </rPr>
      <t xml:space="preserve">Comité Departamental de Discapacidad: </t>
    </r>
    <r>
      <rPr>
        <sz val="9"/>
        <rFont val="Arial"/>
        <family val="2"/>
      </rPr>
      <t xml:space="preserve">23 de mayo  
</t>
    </r>
    <r>
      <rPr>
        <b/>
        <sz val="9"/>
        <rFont val="Arial"/>
        <family val="2"/>
      </rPr>
      <t>Mesa de Mujer y Equidad de Género</t>
    </r>
    <r>
      <rPr>
        <sz val="9"/>
        <rFont val="Arial"/>
        <family val="2"/>
      </rPr>
      <t xml:space="preserve">:  21 de marzo
</t>
    </r>
    <r>
      <rPr>
        <b/>
        <sz val="9"/>
        <rFont val="Arial"/>
        <family val="2"/>
      </rPr>
      <t>Consejo Deptal de Política Social Codeps</t>
    </r>
    <r>
      <rPr>
        <sz val="9"/>
        <rFont val="Arial"/>
        <family val="2"/>
      </rPr>
      <t xml:space="preserve">:  25 de abril
</t>
    </r>
    <r>
      <rPr>
        <b/>
        <sz val="9"/>
        <rFont val="Arial"/>
        <family val="2"/>
      </rPr>
      <t xml:space="preserve">Comité Deptal Empalme: </t>
    </r>
    <r>
      <rPr>
        <sz val="9"/>
        <rFont val="Arial"/>
        <family val="2"/>
      </rPr>
      <t>31 de marzo, 28 de abril, 15 de mayo, 24 y 29 de mayo</t>
    </r>
  </si>
  <si>
    <t>Realizar seguimiento y reporte de Plan de Acción, Plan Indicativo y Plan de Asistencia Técnica.</t>
  </si>
  <si>
    <t>Se elaboraron  6  informes de estadísticas de atención en centros de protección de la Beneficencia, los cuales se socializaron por correo electrónico a los líderes de los procesos de protección social y direccionamiento estratégico</t>
  </si>
  <si>
    <t>Se programa para diciembre de 2023</t>
  </si>
  <si>
    <t>Los mapas de riesgos de gestión de los procesos se encuentran actualizados por los líderes de los procesos, fueron socializados en la reunión de Revisión por la Dirección y están publicados en la ruta de consulta interna de la entidad</t>
  </si>
  <si>
    <t>Previamente al diligenciamiento del FURAG, se comunicó el 15 de junio al Comité Institucional de Gestión y Desempeño la responsabilidad de todos en esta tarea, aunque está en cabeza de los Jefes de Planeación y de Control Interno.
Se diligenció el formulario FURAG vigencia 2022, con fecha de certificado del DAFP 28 de julio de 2023. Pendiente la socialización de los resultados de la evaluación del desempeño y de las respectivas recomendaciones cuando las publique el DAFP</t>
  </si>
  <si>
    <t>En enero de 2023 se publicaron en el portal web de la entidad los siguientes documentos: Seguimiento al Plan de Acción 2022, Seguimiento al POAI 2022
Plan Anual de Acción 2023 
Plan Anticorrupción y Atención al Ciudadano 2023
Plan Operativo Anual de Inversión 2023
Plan de Participación Ciudadana 2023
Evaluación de la Rendición Publica de Cuentas 2022.</t>
  </si>
  <si>
    <t>Se brindó atención a 218 personas en oficina y municipios</t>
  </si>
  <si>
    <t>Se han publicado en el portal web las celebraciones que se realizan en los centros de protección de la entidad</t>
  </si>
  <si>
    <t>Durante la vigencia se brindó protección social integral en centros de la Beneficencia a 223 mujeres y 305 hombres mayores de 60 años de edad y con derechos fundamentales vulnerados</t>
  </si>
  <si>
    <t>Durante el primer semestre se brindó protección social integral en centros de la Beneficencia a 244 mujeres y 258 hombres mayores de 18 años de edad, con discapacidad mental y cognitiva y con derechos fundamentales vulnerados, procedentes de Cundinamarca.  Se han atendido 184 personas procedentes de Bogotá  (98 mujeres y 86 hombres)</t>
  </si>
  <si>
    <t>11 documentos creados, 20 actualizados y 4 eliminados.
Se publicaron en la ruta de consulta interna documentos y fueron comunicados de manera permanente por correo electrónico a todos los usuarios de la entidad</t>
  </si>
  <si>
    <t>Se brindó asesoría y orientación a 67 alcaldías municipales en temas relacionados con el ingresos de personas a los programas de protección social de la Beneficencia y la ejecución de los contratos interadministrativos vigentes y pago de cuotas de corresponsabilidad.</t>
  </si>
  <si>
    <t xml:space="preserve">Se han suscrito a 30 de junio 70 contratos interadministrativos con las alcaldías del Departamento, para brindar protección social integral a personas adultas mayores y personas con discapacidad mental y cognitiva en centros de la Beneficencia </t>
  </si>
  <si>
    <t xml:space="preserve">Durante el año la corresponsabilidad financiera en la protección de las personas atendidas es la siguiente:
454  por contrato interadministrativo con las alcaldías de Cundinamarca
268 por convenio con la Secretaría de Integración Social de Bogotá
224 por corresponsabilidad familiar.
946 de 1324 atendidas=71%, cumpliendo así con la meta programada para la vigencia  </t>
  </si>
  <si>
    <t>Se han comprometido y ejecutado $4.323.378.760 recursos de cooperación, que comprende entre el 8 y 15% acordado con los asociados o contratistas, mediante 14 convenios de asociación suscritos en 2023, valor ejecutado o a ejecutar en días adicionales al contrato y sin costo, dotación, mantenimiento y contratación de recurso humano.</t>
  </si>
  <si>
    <t>Ejecutar las actividades del Plan de Acción del MIPG y las demás actividades que se deriven del diligenciamiento del FURAG 
Participar en las actividades programadas para la recertificación del Sistema de Gestión de Calidad, la actualización de documentos, reporte de informes e indicadores de gestión, cierre de acciones, auditorías internas y externas, etc.</t>
  </si>
  <si>
    <t>No se ejecutó el proyecto</t>
  </si>
  <si>
    <t>Se han presentado y pagado todas las Declaraciones a la Dian (rete fuente, reteiva e IVA)  y a la Secretaría de Hacienda Distrital (Reteica)</t>
  </si>
  <si>
    <t>En el portal web de la entidad están publicados los Informes Financieros mensuales (Estados Financieros, Ejecuciones Presupuestales Activas y Pasivas)</t>
  </si>
  <si>
    <t>Hay 484 procesos activos a los cuales se les realiza seguimiento, en despachos judiciales y de manera virtual en las plataformas del sistema judicial</t>
  </si>
  <si>
    <t>Durante la vigencia se han recibido 11 derechos de petición y se les dio respuesta a todos con oportunidad</t>
  </si>
  <si>
    <t>(Número de Derechos de petición respondidos en términos de ley / Número Derechos petición recibidos en el período) x 100</t>
  </si>
  <si>
    <t>(Número de Acciones de tutelas respondidas en términos de ley / Número tutelas que requieren respuesta en el período) x 100</t>
  </si>
  <si>
    <t>(Número de respuestas a solicitudes de conceptos / Número de solicitudes en el período) x 100</t>
  </si>
  <si>
    <t>(Número de Audiencias  de conciliación extrajudiciales asistidas / Número audiencias requeridas en la período) x 100</t>
  </si>
  <si>
    <t>Fueron revisadas 35 proyectos de resoluciones de 35 proyectos recibidos</t>
  </si>
  <si>
    <t>Comprometidos y ejecutados a 30 de junio  $17.716.600.360 de $19.200.000.000 programados. El Departamento ha transferido a la Beneficencia $1.610.000.000</t>
  </si>
  <si>
    <t>$18.437.676.068 comprometidos y ejecutados de $19.500.000.000 programados. El Departamento ha transferido a la Beneficencia $3.787.000.000</t>
  </si>
  <si>
    <t>Se han recaudado $39.826.247.386 de $68.569.417.876 programados para la vigencia</t>
  </si>
  <si>
    <t xml:space="preserve">Aprobado el Informe Estados Financieros Vigencia 2022 por parte del Consejo Directivo de la Beneficencia de Cundinamarca </t>
  </si>
  <si>
    <t>Informes presentados: Cuarto trimestre 2022 y los trimestrales 2023 a la Contaduría General de la Nación 
Informe 2022 y mensuales de 2023 a SIA Contraloría 
Dian (exógena) vigencia 2022
Secretaría de Hacienda Distrital vigencia 2022
Informes mensuales de estados financieros y revelaciones de enero a diciembre de 2022</t>
  </si>
  <si>
    <t>(Número de informes publicados en el portal de la entidad / 36 informes) x 100</t>
  </si>
  <si>
    <t xml:space="preserve">La Oficina de Control Interno ha presentado 7 informes a 30 de junio de 2023 a los diferentes organismos de control y entidades a las cuales se les reporta información de la entidad, cumpliendo con los términos establecidos por estos entes, dicha información fue acorde con los requerimientos de las entidades departamentales y nacionales.         </t>
  </si>
  <si>
    <t>Se realizó una actividad de reinducción a todos los funcionarios de la entidad y la inducción a cuatro funcionarios nuevos</t>
  </si>
  <si>
    <t>Se formuló el plan anual y se han cumplido todas las actividades programadas para el primer semestre</t>
  </si>
  <si>
    <t>Se suscribió orden de compra por tienda virtual para la actualización de las licencias del antivirus, por valor de $11.907.288 con  EYC INGENIEROS SAS</t>
  </si>
  <si>
    <t>Se elaboró  un informe de seguimiento al Plan Anual de Adquisiciones vigencia 2022 y se publicó en el portal web de la entidad y en la plataforma del  SECOP II:     https://www.secop.gov.co/CO1BusinessLine/App/AnnualPurchasingPlanEditSupplier/View?id=227144
link portal web: https://www.beneficenciacundinamarca.gov.co/SERVICIOS-AL-CIUDADANO/plan+anual+de+adquisiciones</t>
  </si>
  <si>
    <t>Se publicó en Plan Anual de Adquisiciones para la vigencia 2023 en las fechas previstas por la ley, y a la fecha esta actualizado con las modificaciones ordenadas. Link secop ll: https://www.secop.gov.co/CO1BusinessLine/App/AnnualPurchasingPlanEditSupplier/View?id=227144 
link portal web: https://www.beneficenciacundinamarca.gov.co/PLANES-Y-PROYECTOS</t>
  </si>
  <si>
    <r>
      <rPr>
        <sz val="9"/>
        <color indexed="8"/>
        <rFont val="Arial"/>
        <family val="2"/>
      </rPr>
      <t>A 30 de junio se han realizado 13</t>
    </r>
    <r>
      <rPr>
        <sz val="9"/>
        <color indexed="10"/>
        <rFont val="Arial"/>
        <family val="2"/>
      </rPr>
      <t xml:space="preserve"> </t>
    </r>
    <r>
      <rPr>
        <sz val="9"/>
        <rFont val="Arial"/>
        <family val="2"/>
      </rPr>
      <t>actualizaciones al Plan Anual de Adquisiciones.</t>
    </r>
  </si>
  <si>
    <t>No se han aplicado las encuestas</t>
  </si>
  <si>
    <t>En proceso esta actividad para continuar en el segundo semestre</t>
  </si>
  <si>
    <t>Se han atendido todas las solicitudes de soporte técnico solicitadas por los servidores públicos y contratistas de la entidad</t>
  </si>
  <si>
    <t>El portal web de la entidad se encuentra actualizado en cumplimiento de la Resolución 1519 de 2020 y circular  018 del 22 de septiembre de  2021 del Ministerio de las TIC y se mantiene actualizado con todos los informes enviados por los líderes de los procesos y que requieren ser publicados</t>
  </si>
  <si>
    <t>Mantener actualizado el link de Transparencia y acceso a la Información,  en el portal web de la entidad, con los informes periódicos emitidos por las diferentes dependencias de la entidad, en cumplimiento de la normatividad vigente.</t>
  </si>
  <si>
    <t>(Número de herramientas actualizadas o implementadas/ 2 programadas) x 100</t>
  </si>
  <si>
    <t xml:space="preserve">Actualizar o implementar las herramientas de software necesarias para el funcionamiento de la entidad </t>
  </si>
  <si>
    <t>En el primer semestre de 2023 se  adelantaron los estudios de precios de mercado y los estudios previos para la contratación del mantenimiento de los equipos de cómputo.
Se contratará en el segundo semestre del año</t>
  </si>
  <si>
    <t>A 30 de junio del 2023 se tenían  3 quejas en indagación, de los cuales 1 se archivó en esta etapa</t>
  </si>
  <si>
    <t xml:space="preserve">Durante la vigencia 2023 no se han  presentado ni aperturado investigaciones </t>
  </si>
  <si>
    <t>No se tenían quejas en etapa de investigación,  por lo cual no se formuló cargos</t>
  </si>
  <si>
    <t>No se han producido fallos en la vigencia</t>
  </si>
  <si>
    <t xml:space="preserve">No se han  remitido procesos por competencia durante la vigencia </t>
  </si>
  <si>
    <t>Cumplir a cabalidad los principios rectores de la Constitución Política y la nuevo Código General Disciplinario Ley 1952 de 2019 (vig. 01/07/21 según 1955 de 2019), Ley 2094 de 2021 y Ley 1474 de 2011 "Estatuto Anticorrupción", en aras de brindar un control disciplinario a los servidores públicos en sus etapas procedimentales, tales como la indagación preliminar, investigación disciplinaria, auto de cargos, descargos, pruebas de descargos, recursos y fallos.</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</si>
  <si>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t>
    </r>
    <r>
      <rPr>
        <b/>
        <sz val="9"/>
        <rFont val="Arial"/>
        <family val="2"/>
      </rPr>
      <t>Meta 130 PDD</t>
    </r>
    <r>
      <rPr>
        <sz val="9"/>
        <rFont val="Arial"/>
        <family val="2"/>
      </rPr>
      <t xml:space="preserve">
Proyecto 2. Atención Integral a Personas Consumidoras de Sustancias Psicoactivas en Programas de la Beneficencia de Cundinamarca.</t>
    </r>
    <r>
      <rPr>
        <b/>
        <sz val="9"/>
        <rFont val="Arial"/>
        <family val="2"/>
      </rPr>
      <t xml:space="preserve"> Meta 141 PDD</t>
    </r>
    <r>
      <rPr>
        <sz val="9"/>
        <rFont val="Arial"/>
        <family val="2"/>
      </rPr>
      <t xml:space="preserve">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 </t>
    </r>
    <r>
      <rPr>
        <b/>
        <sz val="9"/>
        <rFont val="Arial"/>
        <family val="2"/>
      </rPr>
      <t>Meta 165 PDD</t>
    </r>
  </si>
  <si>
    <t>En el primer semestre del año se actualizó el proyecto de protección a personas con discapacidad mental y cognitiva por adición de $1.479.524.492 que corresponden al pasivo exigible, para el cumplimiento de un acuerdo de pago por deuda con la Comunidad Hijas de La Caridad de San Vicente de Paúl, por los servicios prestados en la protección de personas con discapacidad mental y cognitiva en el Centro Masculino Especial La Colonia ubicado en Sibaté. La adición fue por transferencia  mediante  Decreto 082 del 14 de marzo de 2023.</t>
  </si>
  <si>
    <t>No hay acciones pendientes en el MIPG</t>
  </si>
  <si>
    <t>Fuente: Seguimiento Indicadores de gestión enviados por los líderes de los procesos, ejecución de gastos, de ingresos, estadísticas a 30 de junio de 2023</t>
  </si>
  <si>
    <t>Actualizar  en coordinación con las dependencias competentes los proyectos de inversión de la entidad, conforme a las necesidades de actualización que se presenten.</t>
  </si>
  <si>
    <t>La jornada de Revisión por la Dirección con todos los líderes de los procesos, se realizó el 26 de abril de 2023 desde las 9 a.m. con la participación de los directivos de la entidad y de todos los responsables y líderes de los procesos</t>
  </si>
  <si>
    <r>
      <t xml:space="preserve">Se actualizó el modelo de atención a las </t>
    </r>
    <r>
      <rPr>
        <b/>
        <u val="single"/>
        <sz val="9"/>
        <rFont val="Arial"/>
        <family val="2"/>
      </rPr>
      <t>personas adultas mayores</t>
    </r>
    <r>
      <rPr>
        <sz val="9"/>
        <rFont val="Arial"/>
        <family val="2"/>
      </rPr>
      <t xml:space="preserve"> para los siguientes el procesos competitivos:
</t>
    </r>
    <r>
      <rPr>
        <b/>
        <sz val="9"/>
        <rFont val="Arial"/>
        <family val="2"/>
      </rPr>
      <t>Nº 7,</t>
    </r>
    <r>
      <rPr>
        <sz val="9"/>
        <rFont val="Arial"/>
        <family val="2"/>
      </rPr>
      <t xml:space="preserve"> plazo 122 días, fecha de firma 17/02/2023 y terminan el 17/09/2023, con el Instituto Hermanas Franciscanas de Santa Clara y la Corporación Social Juntos Xua.
Con Fundación Cafami por 7 meses a partir del 17 de febrero.
</t>
    </r>
    <r>
      <rPr>
        <b/>
        <sz val="9"/>
        <rFont val="Arial"/>
        <family val="2"/>
      </rPr>
      <t>Nº 1</t>
    </r>
    <r>
      <rPr>
        <sz val="9"/>
        <rFont val="Arial"/>
        <family val="2"/>
      </rPr>
      <t xml:space="preserve">,  plazo desde el 1 de junio de 2023 hasta el 15 enero de 2024, con Corporación Social Juntos Xua, Corporación Cultural Nuevo Amanecer y Unión Temporal Nuevo Belmira
Se actualizó el modelo de atención a las </t>
    </r>
    <r>
      <rPr>
        <b/>
        <u val="single"/>
        <sz val="9"/>
        <rFont val="Arial"/>
        <family val="2"/>
      </rPr>
      <t>personas con discapacidad mental y cognitiva</t>
    </r>
    <r>
      <rPr>
        <sz val="9"/>
        <rFont val="Arial"/>
        <family val="2"/>
      </rPr>
      <t xml:space="preserve"> para los siguientes el procesos competitivos:
</t>
    </r>
    <r>
      <rPr>
        <b/>
        <sz val="9"/>
        <rFont val="Arial"/>
        <family val="2"/>
      </rPr>
      <t>Nº 6</t>
    </r>
    <r>
      <rPr>
        <sz val="9"/>
        <rFont val="Arial"/>
        <family val="2"/>
      </rPr>
      <t xml:space="preserve">, plazo 306 días, 17/02/2023 31/12/2023, con Fundación Remanso de Paz
</t>
    </r>
    <r>
      <rPr>
        <b/>
        <sz val="9"/>
        <rFont val="Arial"/>
        <family val="2"/>
      </rPr>
      <t xml:space="preserve">Nº 8: </t>
    </r>
    <r>
      <rPr>
        <sz val="9"/>
        <rFont val="Arial"/>
        <family val="2"/>
      </rPr>
      <t xml:space="preserve">plazo 122 días, desde 17/02/2023 hasta 30/06/2023, con Unión temporal Sibaté Inclusiva
</t>
    </r>
    <r>
      <rPr>
        <b/>
        <sz val="9"/>
        <rFont val="Arial"/>
        <family val="2"/>
      </rPr>
      <t>Nº 2</t>
    </r>
    <r>
      <rPr>
        <sz val="9"/>
        <rFont val="Arial"/>
        <family val="2"/>
      </rPr>
      <t>, desde 1/07/2023 hasta el 14/01/2024, con Unión Temporal Cambiando El Futuro</t>
    </r>
  </si>
  <si>
    <t>Se realizaron 62 estudios de caso, 47 visitas domiciliarias en los con municipios solicitantes de cupos, para la verificación de las vulnerabilidades y asistencia técnica a los interesados</t>
  </si>
  <si>
    <t>Con corte al mes de junio de 2023 se consideran 14 unidades administrados por la entidad, de los cuales hay 1 aclaración de títulos (Alcoba), 1 posesión (Medalla Milagrosa), 12 en procesos jurídicos (Casa de las cruces, Lote Parque de Sevilla, Casa Villa Javier, 1 parcela Gonzalez Milton, 2 parcelas Jose Saúl Jimenez, 2 parcelas Omar Alvarado, 1 parcela Crisóstomo, 1 parcela Ramirez Isaac y 1 parcela Ramón Poveda, casa 13 de Parques del Muña)</t>
  </si>
  <si>
    <t>Se revisaron y evaluaron los informes de gestión de administración de inmuebles entregados por la Empresa Inmobiliaria correspondientes a los períodos de enero a junio del 2023</t>
  </si>
  <si>
    <t>Con corte al mes de junio de 2023, se ha realizado el seguimiento a los once (11) proyectos fiduciarios, los cuales se encuentran en estado de liquidación, liquidados y en ejecución.</t>
  </si>
  <si>
    <t>Se realizaron trece(13) Acuerdos de Gestion vigencia 2022, para Empleados  públicos de Libre Nombramiento y Remoción</t>
  </si>
  <si>
    <t>Se realizó la auditoría interna al proceso y la auditoria por parte del ente certificador al sistema de gestión de calidad, de las cuales no hay acciones pendientes.
Se tiene pendiente una acción de la revisión por la dirección relacionada con la adquisición de hardware para reemplazar los computadores de escritorio obsoletos. 
No hay acciones pendientes de implementación del MIPG</t>
  </si>
  <si>
    <t>(Número de planes e  informes publicados en el portal de la entidad / 7 programados) x 100</t>
  </si>
  <si>
    <t>Del 27 de febrero al 17 de marzo se realizaron las auditorías internas de calidad a todos los procesos y centros de protección, el 26 de abril se realizó la revisión por la dirección, en la cual se establecieron acciones de mejora.
El 18 y 19 de mayo el ente certificador Icontec realizó la auditoría a los procesos y centros de protección de la entidad, otorgando la recertificación en calidad de todos los procesos.</t>
  </si>
  <si>
    <t>Se han realizado 24 visitas de supervisión técnica a los Centros de Protección a Personas con Discapacidad Mental y Cognitiva, así:
En el CME La Colonia: 9, en el  
CFE José Joaquín Vargas: 7 y en el Instituto San José en Chipaque: 8</t>
  </si>
  <si>
    <t>El equipo de trabajo participó en la auditoría interna y externa del Sistema de Gestión de Calidad.  Tienen 8 acciones pendientes en el Informe de Revisión por la Dirección y que son compartidas con la oficina de Gestión Integral de Bienes inmuebles, igualmente tienen un plan de acción por cada centro de protección de auditorias internas al sistema de gestión de calidad</t>
  </si>
  <si>
    <t xml:space="preserve">Participar en las actividades programadas para la recertificación del Sistema de Gestión de Calidad, la actualización de documentos, reporte de informes e indicadores de gestión, cierre de acciones, auditorías internas y externas, etc.
Ejecutar las recomendaciones que se deriven del diligenciamiento del FURAG </t>
  </si>
  <si>
    <t>$11.739.745.795 comprometidos y ejecutados  de $19.339.893.384 programados</t>
  </si>
  <si>
    <t>Estados Financieros aprobados  por el Consejo Directivo de la Entidad</t>
  </si>
  <si>
    <t>Presentar y sustentar los Estados Financieros al Consejo Directivo de la Entidad para su aprobación</t>
  </si>
  <si>
    <t>En la vigencia se han recibieron 44 Acciones de Tutela</t>
  </si>
  <si>
    <t>Se dio respuesta a 1 solicitud de concepto</t>
  </si>
  <si>
    <t>Se han publicado en el portal web de la entidad,  dos informes periódicos de estado de los procesos judiciales activos en los que está vinculada la entidad.</t>
  </si>
  <si>
    <t>A 30 de junio de 2023 se han realizado 14 reuniones 12 ordinarias y 2 extraordinarias, 1 audiencia extrajudicial y 2 audiencias judiciales</t>
  </si>
  <si>
    <t>Con corte a 30 de junio la Beneficencia ha recaudado por concepto de arrendamientos $3.336.081.850 de los $6.500.000.000 proyectados para la vigencia.
Fuente ejecución activa a 30 de junio - Subgerencia Financiera</t>
  </si>
  <si>
    <t>se ha realizado un seguimiento al Plan Anticorrupción y atención al Ciudadano y a los riesgos de corrupción, informes cuatrimestrales publicados en el portal web</t>
  </si>
  <si>
    <t>Realizar el seguimiento al Plan Anticorrupción y atención al Ciudadano, publicar informes cuatrimestrales en la portal web</t>
  </si>
  <si>
    <r>
      <t xml:space="preserve">Se realizaron 22 auditorías internas de calidad, programadas del 27 de febrero al 17 de marzo de 2023, a los 15 procesos de la entidad y en los 8 centros de protección social. 
No se han </t>
    </r>
    <r>
      <rPr>
        <sz val="9"/>
        <color indexed="8"/>
        <rFont val="Arial"/>
        <family val="2"/>
      </rPr>
      <t>realizado las auditorías de gestión</t>
    </r>
  </si>
  <si>
    <t>A 30 de junio de 2023,  se presentó el plan de mejoramiento a la auditoría de cumplimiento de la vigencia 2022, para aprobación por parte de la comisión auditora, así mismo se remitió el último  avance al plan de mejoramiento a la   auditoría de seguimiento de la vigencia 2020, para que el ente de control avale el cierre a los hallazgos establecidos en dicha auditoría.
Se cerraron por las dependencias 20 hallazgos de los 39 reportados en los planes de mejoramiento, 12 hallazgos de la auditoría no presencial 2019 cerrada en su totalidad con el plan de mejoramiento presentado y 8 hallazgos cerrados  de la auditoría financiera y de gestión en 2020, pendientes de cierre 19.
En 2020 Auditoría financiera y de gestión
Número de hallazgos identificados por ente de control: 20
Número de hallazgos identificados por ente de control: 11
Número de Hallazgos cerrados: 14 
En 2021 Auditoría de cumplimiento
Número de Hallazgos cerrados: 0
Total 14/31=45%
Auditoría Interna: 20
Hallazgos cerrados: 4</t>
  </si>
  <si>
    <t>Se realizó taller Práctico sobre elaboración y respuestas a los derechos de petición y Gestión Documental de carácter obligatorio solicitada por la Gerencia General para todos los funcionarios y contratistas de la entidad, realizada el  día 29 de marzo de 2023. 
Se brindó  capacitación y asesoría a los funcionarios para que no incurran en faltas disciplinarias por desconocimiento de las normas o negligencia, e informar sobre las consecuencias  disciplinarias del incumplimiento a sus deberes y obligaciones.</t>
  </si>
  <si>
    <t xml:space="preserve">Se realizó la auditoría interna al proceso y la auditoría por parte del ente certificador, no tiene acciones pendientes de revisión por la dirección ni de implementación del MIPG ni acciones de gestión de calidad, ni de Revisión por la Dirección:
                                                                                                                     </t>
  </si>
  <si>
    <t>(Número de cargos provistos clasificados por tipo de cargo/ Número de cargos a proveer durante la vigencia) x 100</t>
  </si>
  <si>
    <r>
      <t>A corte 30 de junio de 2023, se presentaron los siguientes resultados de usuarios en estado nutricional adecuado, por centro de protección: En el CBA Belmira 50 de 73 (68%), CBA San José en Facatativá 68 de 90</t>
    </r>
    <r>
      <rPr>
        <sz val="9"/>
        <color indexed="10"/>
        <rFont val="Arial"/>
        <family val="2"/>
      </rPr>
      <t xml:space="preserve"> </t>
    </r>
    <r>
      <rPr>
        <sz val="9"/>
        <rFont val="Arial"/>
        <family val="2"/>
      </rPr>
      <t xml:space="preserve">(76%), </t>
    </r>
    <r>
      <rPr>
        <sz val="9"/>
        <color indexed="8"/>
        <rFont val="Arial"/>
        <family val="2"/>
      </rPr>
      <t>CBA San Pedro Claver 72 de 167 (43%), CBA</t>
    </r>
    <r>
      <rPr>
        <sz val="9"/>
        <color indexed="8"/>
        <rFont val="Arial"/>
        <family val="2"/>
      </rPr>
      <t xml:space="preserve"> en Villeta 95 de 136</t>
    </r>
    <r>
      <rPr>
        <sz val="9"/>
        <color indexed="10"/>
        <rFont val="Arial"/>
        <family val="2"/>
      </rPr>
      <t xml:space="preserve"> </t>
    </r>
    <r>
      <rPr>
        <sz val="9"/>
        <color indexed="8"/>
        <rFont val="Arial"/>
        <family val="2"/>
      </rPr>
      <t>(</t>
    </r>
    <r>
      <rPr>
        <sz val="9"/>
        <color indexed="8"/>
        <rFont val="Arial"/>
        <family val="2"/>
      </rPr>
      <t>70%),</t>
    </r>
    <r>
      <rPr>
        <sz val="9"/>
        <color indexed="10"/>
        <rFont val="Arial"/>
        <family val="2"/>
      </rPr>
      <t xml:space="preserve"> </t>
    </r>
    <r>
      <rPr>
        <sz val="9"/>
        <rFont val="Arial"/>
        <family val="2"/>
      </rPr>
      <t>CBA en Arbeláez 92 de 229 (40%).
Los factores de riesgo que se observan en la epidemiología de la delgadez de la persona mayor en entorno institucional, son debidas a las características de la población atendida en los centros de larga estancia con un relativo buen estado de salud y niveles variables de discapacidad y frecuentes problemas intercurrentes. como baja ingesta, dependencia para comer, úlceras por presión, problemas de masticación, presencia de dos o más enfermedades crónicas, polifarmacia, deterioro cognitivo/depresión/demencia, limitada actividad física (sarcopenia: pérdida de masa muscular) y deprivación sensorial. Por esta razón la meta es 70%,  logrando e</t>
    </r>
    <r>
      <rPr>
        <sz val="9"/>
        <color indexed="8"/>
        <rFont val="Arial"/>
        <family val="2"/>
      </rPr>
      <t>l 54%, que equivalente al 77%</t>
    </r>
    <r>
      <rPr>
        <sz val="9"/>
        <rFont val="Arial"/>
        <family val="2"/>
      </rPr>
      <t xml:space="preserve"> de la meta programada</t>
    </r>
  </si>
  <si>
    <t>(Número de visitas y actividades virtuales realizadas durante la vigencia/ 72 programadas) x 100</t>
  </si>
  <si>
    <t>(Número de visitas y actividades virtuales realizadas durante la vigencia/ 110 programadas) x 100</t>
  </si>
  <si>
    <t>Se han realizado 86 actividades de supervisión técnica de manera presencial y virtual, con el apoyo de los contratistas en áreas de Trabajo Social y Nutrición, en los Centros de Bienestar del Adulto Mayor de la Beneficencia de Cundinamarca.</t>
  </si>
  <si>
    <t>En los Centros de atención en discapacidad mental se presentaron en junio las siguientes mediciones del indicador se número de personas en condición normal nutricional/ Número de personas con discapacidad mental atendidas:
El CFE José Joaquín Vargas 45% (108/239)
En el CME La Colonia 76% (192/254)
En el Instituto San José en Chipaque 46% (46/100)
Lo anterior arroja un resultado total de 58% de personas con discapacidad mental y/o cognitiva con situación normal nutricional
Las personas con discapacidad mental atendidas presentan problemas que afectan su estado nutricional, como baja ingesta, dependencia para comer, enfermedades somáticas de base, la polimedicación psiquiátrica y somática, problemas de masticación, etc, razón por la cual se fija una meta anual del 60%, y se cumplió con el 96% de esta meta</t>
  </si>
  <si>
    <t>No se han realizado capacitaciones lideradas desde el proceso Gestión Talento Humano de la entidad</t>
  </si>
  <si>
    <r>
      <t xml:space="preserve">Está conformado el CCL, mediante Resolución Nº 449 del 8 de septiembre de 2022 </t>
    </r>
    <r>
      <rPr>
        <sz val="9"/>
        <rFont val="Arial"/>
        <family val="2"/>
      </rPr>
      <t>y se ha dado trámite a tres casos de los diferentes procesos reportados por los funcionarios involucrados.</t>
    </r>
  </si>
  <si>
    <t xml:space="preserve">Se han realizado inducción a 9 funcionarios y una actividad de reinducción en el sistema de SSST, dirigida a todos los funcionarios y contratistas de la entidad </t>
  </si>
  <si>
    <t xml:space="preserve">Se realizó la medición de la apropiación mediante encuestas y se socializaron los resultados del Código de Integridad y sus valores
se ha Divulgado el Código de Integridad en la inducción a los 9 funcionarios y  en la reinducción a los 64 funcionarios y 19 contratistas de la entidad </t>
  </si>
  <si>
    <t>Se han verificado los inventarios de la totalidad de los centros de protección de la entidad, según necesidades por entrega de los bienes devolutivos a los nuevos contratistas de los centros de protección</t>
  </si>
  <si>
    <t>Se inició el proceso para dar de baja y donar 20 kits habitacionales instalados en el municipio de Soacha, los cuales se encuentran obsoletos, ya cumplieron su vida útil, se cumplió la función principal para la cual fueron adquiridos y por ende han perdido la utilidad para la entidad y a 31 de octubre de 2019 se encuentran contablemente depreciados, como consta en la certificación de la Profesional Universitario de la Subgerencia Financiera Angélica María Caicedo.  
Estos bienes fueron entregados por la Beneficencia de Cundinamarca a la alcaldía de Soacha, mediante comodato Nº 142 de 2014, el cual se encuentra liquidado mediante Acta del 2 de mayo de 2023.</t>
  </si>
  <si>
    <t>En enero de 2023 se publicó el PAA 2023 en el portal web de la entidad y en la plataforma del  SECOP II,  se publicaron todas las modificaciones y el informe de seguimiento al PAA vigencia 2022</t>
  </si>
  <si>
    <t xml:space="preserve">Se realizó la auditoría interna al proceso y la auditoria por parte del ente certificador Icontec, tiene acciones pendientes de revisión por la dirección relacionadas con la implementación del módulo de almacén de SIIWEB, anterior sistema de información integral de la entidad, sin embargo desde febrero de 2023 se inició con una nueva aplicación denominada Sinfa y se mantiene la acción depuración y registro de los elementos devolutivos y de consumo.
Pendiente una acción de la auditoría interna de calidad relacionada con el manejo del sistema de gestión documental Orfeo                                                                                                                  </t>
  </si>
  <si>
    <t>(Número de estudios previos para contratación de servicios realizados / 5 programados) x 100</t>
  </si>
  <si>
    <t xml:space="preserve">Se realizó la auditoría interna al proceso y la auditoria por parte del ente certificador, no hay  acciones pendientes de revisión por la dirección </t>
  </si>
  <si>
    <t>Están publicadas las Tablas de Retención Documental para la Entidad.</t>
  </si>
  <si>
    <t>No se han ejecutaron las actividades de levantamiento de información digital en la matriz y manual diseñados en 2021</t>
  </si>
  <si>
    <t>A 30 de junio se han suscrito 55 contratos, distribuidos así:
12 Procesos Competitivos - convenios de asociación 
32 por contratación Directa OPS  con persona natural
2 por contratación Directa OPS  con persona jurídica
3 Tienda virtual - Orden de compra
1 Comodato 
3 Licitación pública 
1 Contratación Directa compraventa
1 Contrato con inmobiliaria</t>
  </si>
  <si>
    <t xml:space="preserve">(Número de contratos suscritos/ Número de contratos requeridos durante la vigencia) x 100 </t>
  </si>
  <si>
    <t>Se ha publicado la relación mensual de contratación</t>
  </si>
  <si>
    <t>Se realizó la auditoría interna al proceso y la auditoria por parte del ente certificador, no tiene acciones pendientes de revisión por la dirección ni del sistema de gestión de la calidad</t>
  </si>
  <si>
    <t>Con corte a junio de 2023, Se ha realizado la verificación del mantenimiento preventivo y correctivo según el plan de mantenimiento y las necesidades que vayan surgiendo en cada uno de  los Centros de protección al adulto mayor Belmira, en Arbelaez, en Villeta, San José en Facatativá, Centros de discapacidad mental La colonia, en Chipaque y José Joaquín Vargas,  las cuales son:  
* Se realiza la solicitud desmonte y traslado del cuarto frio Colonia Alberto Nieto Cano – Pacho hacia centro ubicado en Villeta
* Se realiza visita con el fin de revisar el estado general de las instalaciones de los inmuebles de la Beneficencia San Pedro Claver, la Colonia. JJ. Vargas, SENA Sibaté.
* Se realizó el contrato de adecuaciones y mantenimiento para el CBA San Jose en Chipaque.
* Verificación de las facturas, precios y relaciones de costos presentadas por los diferentes centros de protección en las cuentas de cobro</t>
  </si>
  <si>
    <t>Se realizó la evaluación de desempeño laboral Definitivas en el  aplicativo EDL-APP de la CNSC  a 28 funcionarios inscritos en carrera administrativa, periodo 01 febrero de 2022 al 31 enero de 2023</t>
  </si>
  <si>
    <t>Plan formulado por la Mesa de trabajo de Bienestar , Capacitación e Incentivos y aprobado por el Comité institucional de Gestión y Desempeño para la vigencia</t>
  </si>
  <si>
    <t>Se programaron 20 actividades de bienestar e incentivos y a 30 de junio se han ejecutado:
Entrega de 3 entradas a cine más refrigerio 
Celebración del 154 aniversario de la Beneficencia de Cundinamarca.
Premiación por sorteo de los mejores funcionarios de carrera administrativa
Participación en la Copa Gobernación y comparsas
Competencias internas en  juegos de  bolirana y Celebración de fechas especiales: Dia Internacional de la Mujer, dia del hombre, día de la secretaría, dia del conductor.
Disfrute de Salario emocional:  1 día de  permiso remunerado al año por tener entre 10 y 15 años al servicio de la entidad y dos días quienes tienen más de 15 años
Disfrute de 1 día de permiso remunerado en cada semestre Ley 1857 de 2017
Se ha otorgado a 4 servidores públicos el Aporte económico para compra de lentes, gafas o medicamentos ópticos formulados que no estén incluidos dentro del POS, en cumplimiento del acuerdo con las organizaciones sindicales y establecido mediante Resolución 448 del 23 de noviembre de 2021 .
Actualmente se tienen tres actividades contratadas para ejecutar en el segundo semestre del año</t>
  </si>
  <si>
    <t>Se han elaborado dos informes trimestrales de ausentismo, se tienen identificadas las causas de ausentismo, según soportes presentados por los servidores públicos, y se han comunicado los resultados, conclusiones y recomendaciones a los directivos de la entidad.</t>
  </si>
  <si>
    <t>Se publicaron antes del 31 de enero los siguientes planes para la vigencia 2023:
Plan Estratégico del Talento Humano
Plan de vacantes
Plan de previsión de recursos humanos
Plan de Bienestar Incentivos
Plan de Capacitación</t>
  </si>
  <si>
    <t xml:space="preserve">Se contrató el soporte del Sistema de Gestión Documental Orfeo, con el fin de afianzar los conocimientos de todos los funcionarios y contratistas para el mejor uso del sistema y almacenamiento de información
Se contrató el servicio de computación de la Nube, para el sistema Financiero y Administrativo, con el fin de contar con una herramienta eficaz para el tratamiento de la información.
La incorporación de datos al aplicativo depende de los lideres de los procesos de gestión talento humano (nómina), almacén, gestión financiera y administración bienes inmuebles </t>
  </si>
  <si>
    <t>A 30 de junio se ha contratado por orden de compra en la tienda virtual del Estado Colombiano con Panamericana Librería y Papelería, la compra de elementos de papelería y compra de elementos de cafetería, con Colsubsidio la compra de elementos de bioseguridad, con Solution copy Ltda. el arrendamiento y/o leasing de impresoras, fotocopiadoras e incluye el mantenimiento y suministro de toner</t>
  </si>
  <si>
    <t>El 16 de enero de 2023 se contrató por orden de compra por tienda virtual con el grupo Eds auto gas SAS el suministro de combustible gasolina extra, corriente diesel para el parque automotor de la entidad, por 35 millones de pesos, vigente hasta el 26 de diciembre
Mediante licitación pública 2 se contrató con seguros AXA Colpatria seguros S.A. "oferta las pólizas de todo riesgo daños materiales, manejo global, responsabilidad civil extracontractual,  transporte de valores, automóviles, transporte de mercancías, responsabilidad civil servidores públicos, infidelidad y riesgos financieros", valor $712.384.342
El 19/05/2023 se contrató la oferta de pólizas de seguros SOAT con  la previsora S.A. por valor de $5.855.000, vigente hasta 18/05/2024
Mediante licitación pública 1 se contrató con la empresa de vigilancia y seguridad privada dinapower ltda el servicio de vigilancia privada con armas fija y móvil y sin armas para la seguridad integral de los bienes muebles e inmuebles de propiedad de la Beneficencia de Cundinamarca y de aquellos por los cuales sea o llegare a ser legalmente responsable, ubicados en Bogotá y municipios del departamento de Cundinamarca, por $677.220.590, vigente hasta el 31 diciembre 2023
El 23/06/2023 por mínima cuantía con CAR Scanners s.a.s se contrató el mantenimiento integral preventivo y correctivo, suministro de 20 llantas según referencia para el parque automotor de la entidad, por valor de $32.000.000, vigente hasta 20/12/2023</t>
  </si>
  <si>
    <t>Se socializó el acto administrativo del Consejo Departamental de Archivo que aprueba Las Tablas de Retención Documental TRD de la Beneficencia y su aplicación, se comunicó la resolución 472 de 26 septiembre de 2022
Se contrató con consultores y gestores de información s a s - cogein sas-la la reinducción, acompañamiento y soporte en el software de gestión documental orfeo de la beneficencia de Cundinamarca, duración 10 meses, valor $63.070.000</t>
  </si>
  <si>
    <t>(Número de alcaldías asesoradas/Número de alcaldías que solicitaron el servicio durante la vigencia) x 100</t>
  </si>
  <si>
    <t>(Número  de contratos y convenios suscritos en la vigencia/Número de contratos que sean necesarios durante la vigencia) x 100</t>
  </si>
  <si>
    <t xml:space="preserve">Se realizó la auditoría interna al proceso y la auditoria por parte del ente certificador, no tiene acciones pendientes de revisión por la dirección ni de implementación del MIPG.
Pendiente una acción de la auditoría interna de calidad relacionada con el manejo del sistema de gestión documental Orfeo </t>
  </si>
  <si>
    <t>Se realizó la auditoría interna al proceso y la auditoria por parte del ente certificador, no tiene acciones pendientes de revisión por la dirección ni de implementación del MIPG
Se realizó la auditoría interna al proceso y la auditoria por parte del ente certificador, no tiene acciones pendientes de revisión por la dirección ni de implementación del MIPG.
Pendiente una acción de la auditoría interna de calidad relacionada con el manejo del sistema de gestión documental Orfeo</t>
  </si>
  <si>
    <r>
      <t xml:space="preserve">Con corte a junio de 2023 y de acuerdo con el informe de gestión de inmuebles, se consideran 389 unidades administradas por la Inmobiliaria, de los cuales se encuentran 263 arrendados en 206 contratos de arrendamiento, 69 inmuebles desocupados
</t>
    </r>
    <r>
      <rPr>
        <b/>
        <sz val="9"/>
        <color indexed="8"/>
        <rFont val="Arial"/>
        <family val="2"/>
      </rPr>
      <t>NOTA</t>
    </r>
    <r>
      <rPr>
        <sz val="9"/>
        <color indexed="8"/>
        <rFont val="Arial"/>
        <family val="2"/>
      </rPr>
      <t xml:space="preserve">: Se tienen 34 unidades en comodato, 5 en estudio de títulos (colegio de Cúcuta, oficina de Neiva, Casa y Solar B/ San Javier), 3 procesos jurídicos (garajes del centro), 3 en proceso de venta (falta escrituración)  y 12 institucionales.  </t>
    </r>
  </si>
  <si>
    <t>Con corte a junio de 2023 se continua con la actualización y escaneo de los contratos de arrendamiento, escrituras, certificados de tradición y libertad, recibos de impuestos prediales, y la actualización de la información en el sistema de información de la Oficina (excel )</t>
  </si>
  <si>
    <t>Con corte a junio de 2023, se evidencia una cartera con la Empresa Inmobiliaria y de Servicios Logísticos de Cundinamarca, por la suma de $1.439.678.232 de las vigencias junio de 2012 a 2023</t>
  </si>
  <si>
    <t>Con corte a junio de 2023, se ha realizado el pago de predial de 45 inmuebles, discriminados así:  para la vigencia 2021, por valor de $614.919.745, para la vigencia 2022, por valor de $578.040.004 y para la vigencia 2023, por valor de $522.139.619, para un total de $1.715.099.368</t>
  </si>
  <si>
    <t>Se realizó la auditoría interna al proceso y la auditoria por parte del ente certificador. Tiene identificadas 13 acciones de revisión por la dirección sin ejecutar</t>
  </si>
  <si>
    <t xml:space="preserve">Este seguimiento está programado para realizarse en el tercer trimestre del año </t>
  </si>
  <si>
    <t>Se realizó la elección y conformación del Comité Paritario de Seguridad y Salud en el Trabajo COPASST, mediante Resolución Nº 138 del 28 de abril de 2023
Se han ejecutado las actividades programadas para el primer semestre del año</t>
  </si>
  <si>
    <r>
      <t xml:space="preserve">Formular </t>
    </r>
    <r>
      <rPr>
        <b/>
        <sz val="9"/>
        <rFont val="Arial"/>
        <family val="2"/>
      </rPr>
      <t>el plan de gestión del conocimiento e innovación,</t>
    </r>
    <r>
      <rPr>
        <sz val="9"/>
        <rFont val="Arial"/>
        <family val="2"/>
      </rPr>
      <t xml:space="preserve">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
Diseño del procedimiento de gestión del conocimiento (todo conocimiento que produzcan los servidores públicos y contratistas de la Beneficencia será debidamente documentado y sustentado y para garantizar la propiedad de autor de la entidad, será elevado a Resolución o Acuerdo del Consejo Directivo, según la importancia del tema – tabla clasificación documental.</t>
    </r>
  </si>
  <si>
    <r>
      <rPr>
        <b/>
        <sz val="9"/>
        <rFont val="Arial"/>
        <family val="2"/>
      </rPr>
      <t>Dimensión Talento Humano
Políticas:</t>
    </r>
    <r>
      <rPr>
        <sz val="9"/>
        <rFont val="Arial"/>
        <family val="2"/>
      </rPr>
      <t xml:space="preserve">
• Gestión Talento Humano 
• Integridad
</t>
    </r>
    <r>
      <rPr>
        <b/>
        <sz val="9"/>
        <rFont val="Arial"/>
        <family val="2"/>
      </rPr>
      <t xml:space="preserve">Dimensión </t>
    </r>
    <r>
      <rPr>
        <sz val="9"/>
        <rFont val="Arial"/>
        <family val="2"/>
      </rPr>
      <t xml:space="preserve">Gestión del Conocimiento e innovación:
</t>
    </r>
    <r>
      <rPr>
        <b/>
        <sz val="9"/>
        <rFont val="Arial"/>
        <family val="2"/>
      </rPr>
      <t>Política:</t>
    </r>
    <r>
      <rPr>
        <sz val="9"/>
        <rFont val="Arial"/>
        <family val="2"/>
      </rPr>
      <t xml:space="preserve"> 
Gestión del Conocimiento y la Innovación</t>
    </r>
  </si>
  <si>
    <t>(Número de planes formulados / Total de planes requeridos 11) x 100</t>
  </si>
  <si>
    <t>(Número de reportes de seguimiento a la ejecución física y financiera del plan de acción y plan indicativo en el en el sistema de seguimiento del Departamento y reportes informes de seguimiento  proyectos de inversión en la plataforma del DNP / 24 programados) x 100</t>
  </si>
  <si>
    <t>(Número de informes elaborados de seguimiento al plan de acción, POAI y Plan de Asistencia Técnica/6 programados) x 100</t>
  </si>
  <si>
    <t>Se han registrado dos seguimientos al Plan de Asistencia Técnica en la plataforma de la Secretaría de Planeación de Cundinamarca.
se realizó el informe de seguimiento al Plan de Acción y al POAI 2023, con corte 30 de junio</t>
  </si>
  <si>
    <t>Acciones Pendientes del MIPG</t>
  </si>
  <si>
    <t>Publicar los planes para la presente vigencia y los informes de la vigencia anterior emitidos por la Ofician Asesora de Planeación, que deban publicarse en el portal web de la entidad en cumplimiento de la normatividad vigente.</t>
  </si>
  <si>
    <t>Mantener actualizados los modelos de atención de las personas mayores y de las personas con discapacidad mental y cognitiva en los centros de la Beneficencia (anexos técnicos)</t>
  </si>
  <si>
    <t>Han ingresado $1.039.844.038 de $5.600.000.000 programados para la vigencia, equivalentes al 19%.
Se han recuperado $1.024.080.431 de cartera de contratos con las alcaldías municipales</t>
  </si>
  <si>
    <t>Administrar la ejecución presupuestal de los recursos asignados para la protección de las personas adultas mayores en los centros de la Beneficencia (meta 130).</t>
  </si>
  <si>
    <t>Administrar la ejecución presupuestal de los recursos asignados para atención de las personas consumidoras de sustancias psicoactivas en programa de la Beneficencia. (meta 141)</t>
  </si>
  <si>
    <t>Administrar la ejecución presupuestal de los recursos asignados para la protección de personas con discapacidad mental y cognitiva en los centros de la Beneficencia. (meta 165)</t>
  </si>
  <si>
    <t>Se han realizado los siguientes nombramiento: 1 Jefe Oficina Gestión Integral de Bienes Inmuebles LNR, 1 Jefe Oficina Asesora de Planeacion LNR, 1 Tesorera General LNR, 1 Secretaria Ejecutiva LNR, 1 Auxiliar Administrativo Provisional, 1 Profesional Universitario Provisional.
Se han nombrado en encargo en los siguientes cargos: 1 Jefe Oficina Control Interno Disciplinario, 1 Tesorero General y 1 Técnico Administrativo</t>
  </si>
  <si>
    <t>Activar el grupo Gestor de la política de Integridad de la entidad y ejecutar las funciones del mismo</t>
  </si>
  <si>
    <t>En el primer semestre se registraron 76 solicitudes de cetiles y se reportó al Ministerio de Hacienda y Crédito Público, la información de salarios, festivos y primas de antigüedad,  consignada en las historiad laborales de exfuncionarios de la entidad</t>
  </si>
  <si>
    <t xml:space="preserve">Participar en las actividades programadas para la recertificación del Sistema de Gestión de Calidad, la actualización de documentos, reporte de informes e indicadores de gestión, cierre de acciones, auditorías internas y externas, etc.
Ejecutar las actividades del Plan de Acción del MIPG y las demás actividades que se deriven del diligenciamiento del FURAG </t>
  </si>
  <si>
    <r>
      <t xml:space="preserve">Se realizó la auditoría interna al proceso y la auditoría por parte del ente certificador, </t>
    </r>
    <r>
      <rPr>
        <sz val="9"/>
        <color indexed="10"/>
        <rFont val="Arial"/>
        <family val="2"/>
      </rPr>
      <t xml:space="preserve"> </t>
    </r>
    <r>
      <rPr>
        <sz val="9"/>
        <rFont val="Arial"/>
        <family val="2"/>
      </rPr>
      <t>tiene 16 acciones de revisión por la dirección y dos pendientes 1) Análisis de buenas prácticas del código de integridad y 2) capacitar a todos los funcionarios en atención al ciudadano.
Pendiente una acción de la auditoría interna de calidad relacionada con el manejo del sistema de gestión documental Orfeo</t>
    </r>
    <r>
      <rPr>
        <sz val="9"/>
        <color indexed="8"/>
        <rFont val="Arial"/>
        <family val="2"/>
      </rPr>
      <t xml:space="preserve"> 
Pendiente Activar el grupo Gestor de la política de Integridad de la entidad y ejecutar las funciones del mismo                                                                            </t>
    </r>
  </si>
  <si>
    <t>Pendiente Activar el grupo Gestor de la política de Integridad de la entidad y ejecutar las funciones del mismo.
Capacitar a todos los funcionarios en atención al ciudadano.</t>
  </si>
  <si>
    <r>
      <t xml:space="preserve">Se formuló el Plan de Gestión del Conocimiento y la Innovación y se diseño el procedimiento, se han diligenciado las matrices de </t>
    </r>
    <r>
      <rPr>
        <b/>
        <sz val="9"/>
        <rFont val="Arial"/>
        <family val="2"/>
      </rPr>
      <t xml:space="preserve">INVENTARIO CONOCIMIENTO TÁCITO </t>
    </r>
    <r>
      <rPr>
        <sz val="9"/>
        <rFont val="Arial"/>
        <family val="2"/>
      </rPr>
      <t xml:space="preserve">en 9 de los 15 procesos de la entidad:
* Almacén e Inventarios
* Gestión documental
* Control Interno
* Control Disciplinario
* Gestión Contractual
* Gestión del Talento Humano
* SIAC
* Bienes Inmuebles
* Protección Social
Avance 60%
Se han diligenciado las matrices deI </t>
    </r>
    <r>
      <rPr>
        <b/>
        <sz val="9"/>
        <rFont val="Arial"/>
        <family val="2"/>
      </rPr>
      <t>NVENTARIO CONOCIMIENTO EXPLÍCITO</t>
    </r>
    <r>
      <rPr>
        <sz val="9"/>
        <rFont val="Arial"/>
        <family val="2"/>
      </rPr>
      <t xml:space="preserve"> en 2 de los 15 procesos de la entidad:
* Gestión del Talento Humano
* Bienes Inmuebles
Avance 13,3%
</t>
    </r>
    <r>
      <rPr>
        <b/>
        <sz val="9"/>
        <rFont val="Arial"/>
        <family val="2"/>
      </rPr>
      <t>GENERACIÓN DE CONOCIMIENTO</t>
    </r>
    <r>
      <rPr>
        <sz val="9"/>
        <rFont val="Arial"/>
        <family val="2"/>
      </rPr>
      <t xml:space="preserve">
Se habilitó como repositorio un canal de you tube y en el sistema de gestión documental Orfeo en el cual se tienen almacenados los siguientes videos:
Dos del Procedimiento Plan Anual de Adquisiciones.
Uno del Procedimiento de Atención al Ciudadano
uno de expedición de certificaciones en Talento Humano
Dos de buenas prácticas del manejo de covid 19 en los Centros de Protección La Colonia y José Joaquín Vargas en Sibaté</t>
    </r>
  </si>
  <si>
    <t>Con ocasión de la implementación del Sinfa, el Almacén General envió los archivos planos de bienes devolutivos y de consumo de la sede administrativa y los centros de protección, extraídos del siiweb, eliminando las bajas,  y Sinfa se encuentra realizando el cargue de esta información a la plataforma, la cual es revisada desde el almacén para verificar que esté correcto el cargue.</t>
  </si>
  <si>
    <t>Elaborar los estudios previos a la contratación que sea necesaria para la prestación de los servicios de vigilancia, aseguramiento de bienes de la entidad, suministro de combustible y mantenimiento del parque automotor, realizar el seguimiento y supervisión al cumplimiento de los contratos</t>
  </si>
  <si>
    <t>Se implementó  y se encuentra en funcionamiento el Sistema de Gestión Documental Orfeo en el Archivo Central de la entidad.</t>
  </si>
  <si>
    <t>Liderar el levantamiento de activos de información digital</t>
  </si>
  <si>
    <t>Número de procesos con información actualizada en la Matriz de Información digital/ Número total de procesos</t>
  </si>
  <si>
    <t>Se realizó la auditoría interna al proceso y la auditoría por parte del ente certificador, tiene 4  acciones pendientes de revisión por la dirección relacionadas con solicitar la ampliación del Convenio Interadministrativo con el Archivo General de la Nación AGN 
Centralizar y conservar las historias clínicas con valor histórico en el Archivo Central.
Digitalizar nóminas (escanearlas) 
Adecuar tres puestos de trabajo que cumplan requisitos ergonómicos en el Archivo Central de la entidad</t>
  </si>
  <si>
    <t>En marzo se realizó la auditoría interna al Sistema Integrado de Gestión del proceso Sistema de Información y Atención al Ciudadano, se reportó la información de seguimiento a las Acciones de Revisión por la Dirección establecidas. No se determinaron acciones de mejora en la Auditoría Interna y externa al Sistema de Gestión de Calidad</t>
  </si>
  <si>
    <t>Se han recibido y dado respuesta en los términos que la ley 1755 de 2015 determina, 512 PQRS, entre ellas 468 solicitudes, 9 quejas, 2 sugerencia, 24 felicitaciones y 9 denuncias</t>
  </si>
  <si>
    <t>Se han atendido de manera presencial a 650 personas, por teléfono a 320,  por correo electrónico y por buzón del portal web a 24, a través de los buzones institucionales a 32 y 433 por el sistema de gestión documental Orfeo para un total de 1459.</t>
  </si>
  <si>
    <t>Se han aplicado 582 encuestas de medición de satisfacción de los usuarios y sus familias en 8 centros de protección, CFE JJ Vargas 87, CME La Colonia 75, CBA en Arbelaez 125, CBA San José en Facatativá 60, CBA Belmira en Fusagasugá 44, CBA San Pedro Claver en Bogotá 84, CBA en Villeta 44, Instituto San José en Chipaque 65,  donde el nivel de satisfacción se encuentra entre excelente y bueno en el 95%. Se determinaron las acciones de mejora pertinentes a cada centro de protección, se socializaron y a la fecha se han puesto en práctica (proceso de mejora continua).</t>
  </si>
  <si>
    <t>Se han aplicado 30 encuestas a personas que recibieron servicios por los responsables de procesos administrativos en la entidad, así: 14
en Atención a Alcaldes, 15 en Gestión contractual y 1 Secretaría General, donde se evalúan los siguientes aspectos:
1. Conocimiento del tema: 100% excelente
2. Respuesta clara y oportuna: 87% excelente y 13% bueno.
3. El tiempo para ser atendido: 90% excelente y 10% bueno 
4. Actitud y disposición del funcionario para atenderle: 93% excelente y 7% bueno</t>
  </si>
  <si>
    <t xml:space="preserve">Se han elaborado 2 informes durante la vigencia, uno cada trimestre de PQRSD y resultados de las encuestas de percepción de los servicios que brinda la entidad, los cuales se encuentran publicados en el portal web de la entidad. </t>
  </si>
  <si>
    <t xml:space="preserve">(Número de encuestas de prestación del servicio con calificación excelente y buena / Número total de encuestas diligenciadas) x 100 </t>
  </si>
  <si>
    <t>Se han realizado 6 reportes, uno en cada mes vencido en el Sistema de Seguimiento Plan de Desarrollo del Departamento en el link
https://www.cundinamarca.gov.co/myportal/narino.gc/menupda.
Se han realizado 6 reportes de seguimiento físico y financiero de los proyectos de inversión de la Beneficencia en el Sistema de seguimiento de Inversión SPI Territorio del Departamento Nacional de Planeación DNP en  https://spi.dnp.gov.co/</t>
  </si>
  <si>
    <t>Pendiente actualizar el trámite Admisión de usuarios a los servicios de protección social"  en la plataforma SUIT del DAFP. 
Lo anterior en cumplimiento de la política “racionalización de trámites” del MIPG 
La última actualización fue el 29/09/2016, se solicitó a la Subgerencia de Protección Social que lo mantenga actualizado, con fin que la ciudadanía acceda a información verídica. El Suito es la fuente única y válida de la información de los trámites que todas las instituciones del Estado ofrecen a la ciudadanía, facilita la implementación de la política de racionalización de trámites y contribuye a fortalecer el principio de transparencia, evitando la generación de focos de corrupción
link https://visorsuit.funcionpublica.gov.co/auth/visor?fi=14502</t>
  </si>
  <si>
    <t xml:space="preserve">No se han realizado las trasferencias de los documentos al archivo central de la entidad, </t>
  </si>
  <si>
    <t>La entidad formuló el Plan de Acción 2023 y a la fecha lleva un avance del 54% en el cumplimiento de sus indicadores de gestión, presentándose el mayor rezago, en el pago de impuestos prediales, en la adquisición de hardware nuevo para reponer el obsoleto, en el cumplimiento de la meta 141 de atención a personas consumidoras de sustancias psicoactivas, no se ha iniciado la ejecución del  plan de capacitación de la vigencia, ni la transferencia de material documental al archivo central, no se ha iniciado el diligenciamiento de  la matriz de información digital ni las trasferencias de los documentos al archivo central de la entidad</t>
  </si>
  <si>
    <t>Se contrató y se hace seguimiento al contrato de suministro de combustible y el mantenimiento preventivo y correctivo, suministro de llantas del parque automotor de la entidad, se programan las comisiones de los funcionarios que deben desplazarse a los centros de protección y otros municipios para el cumplimiento de sus funciones, al cual se le ha dado cumplimiento, conforme a las solicitudes de las diferentes dependencias de la entidad</t>
  </si>
  <si>
    <t>(Número de actividades ejecutadas) / Número de actividades programadas - 3) x 100</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</si>
</sst>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1">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9"/>
      <color indexed="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0" fillId="0" borderId="0">
      <alignment/>
      <protection/>
    </xf>
    <xf numFmtId="0" fontId="56" fillId="0" borderId="0">
      <alignment/>
      <protection/>
    </xf>
    <xf numFmtId="0" fontId="56" fillId="0" borderId="0">
      <alignment/>
      <protection/>
    </xf>
    <xf numFmtId="0" fontId="0" fillId="32" borderId="5"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447">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3"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3"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3" fillId="34" borderId="10" xfId="0" applyFont="1" applyFill="1" applyBorder="1" applyAlignment="1">
      <alignment vertical="center" wrapText="1"/>
    </xf>
    <xf numFmtId="9" fontId="63" fillId="34" borderId="10" xfId="0" applyNumberFormat="1" applyFont="1" applyFill="1" applyBorder="1" applyAlignment="1">
      <alignment horizontal="center" vertical="center"/>
    </xf>
    <xf numFmtId="0" fontId="63" fillId="33"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4" fillId="0" borderId="0" xfId="0" applyFont="1" applyFill="1" applyAlignment="1">
      <alignment/>
    </xf>
    <xf numFmtId="0" fontId="4" fillId="8" borderId="10" xfId="0" applyFont="1" applyFill="1" applyBorder="1" applyAlignment="1">
      <alignment horizontal="center" vertical="center" wrapText="1"/>
    </xf>
    <xf numFmtId="1" fontId="63"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3"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3" fillId="34" borderId="10" xfId="0" applyNumberFormat="1" applyFont="1" applyFill="1" applyBorder="1" applyAlignment="1">
      <alignment horizontal="center" vertical="center"/>
    </xf>
    <xf numFmtId="1" fontId="65"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3"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3"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3"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3"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3"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3"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3" fillId="34" borderId="10" xfId="0" applyNumberFormat="1" applyFont="1" applyFill="1" applyBorder="1" applyAlignment="1">
      <alignment horizontal="left" vertical="center" wrapText="1"/>
    </xf>
    <xf numFmtId="2"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right" vertical="center"/>
    </xf>
    <xf numFmtId="3" fontId="63" fillId="34" borderId="10" xfId="0" applyNumberFormat="1" applyFont="1" applyFill="1" applyBorder="1" applyAlignment="1">
      <alignment horizontal="right" vertical="center"/>
    </xf>
    <xf numFmtId="0" fontId="66" fillId="34" borderId="10" xfId="0" applyFont="1" applyFill="1" applyBorder="1" applyAlignment="1">
      <alignment horizontal="right" vertical="center" wrapText="1"/>
    </xf>
    <xf numFmtId="9" fontId="63" fillId="34" borderId="10" xfId="0" applyNumberFormat="1" applyFont="1" applyFill="1" applyBorder="1" applyAlignment="1">
      <alignment horizontal="right" vertical="center"/>
    </xf>
    <xf numFmtId="0" fontId="64"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3" fillId="33" borderId="0" xfId="0" applyFont="1" applyFill="1" applyBorder="1" applyAlignment="1">
      <alignment horizontal="justify" vertical="center" wrapText="1"/>
    </xf>
    <xf numFmtId="0" fontId="63" fillId="33" borderId="0" xfId="0" applyFont="1" applyFill="1" applyBorder="1" applyAlignment="1">
      <alignment horizontal="justify" vertical="center"/>
    </xf>
    <xf numFmtId="0" fontId="63" fillId="34" borderId="0" xfId="0" applyFont="1" applyFill="1" applyBorder="1" applyAlignment="1">
      <alignment horizontal="justify" vertical="center"/>
    </xf>
    <xf numFmtId="0" fontId="63" fillId="33" borderId="0" xfId="0" applyFont="1" applyFill="1" applyBorder="1" applyAlignment="1">
      <alignment horizontal="center" vertical="center"/>
    </xf>
    <xf numFmtId="9" fontId="63" fillId="33" borderId="0" xfId="0" applyNumberFormat="1" applyFont="1" applyFill="1" applyBorder="1" applyAlignment="1">
      <alignment horizontal="center" vertical="center"/>
    </xf>
    <xf numFmtId="9" fontId="63"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3"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3" fillId="34" borderId="10" xfId="0" applyFont="1" applyFill="1" applyBorder="1" applyAlignment="1">
      <alignment horizontal="justify" vertical="center"/>
    </xf>
    <xf numFmtId="1" fontId="63" fillId="34" borderId="10" xfId="0" applyNumberFormat="1" applyFont="1" applyFill="1" applyBorder="1" applyAlignment="1">
      <alignment horizontal="left" vertical="center" wrapText="1"/>
    </xf>
    <xf numFmtId="1" fontId="63"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7" fillId="34" borderId="10" xfId="0" applyNumberFormat="1" applyFont="1" applyFill="1" applyBorder="1" applyAlignment="1">
      <alignment horizontal="center" vertical="center" wrapText="1"/>
    </xf>
    <xf numFmtId="49" fontId="67" fillId="34" borderId="10" xfId="0" applyNumberFormat="1"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5" fillId="34" borderId="10" xfId="0" applyNumberFormat="1" applyFont="1" applyFill="1" applyBorder="1" applyAlignment="1">
      <alignment horizontal="center" vertical="center" wrapText="1"/>
    </xf>
    <xf numFmtId="9" fontId="63" fillId="34" borderId="10" xfId="60" applyFont="1" applyFill="1" applyBorder="1" applyAlignment="1">
      <alignment horizontal="center" vertical="center" wrapText="1"/>
    </xf>
    <xf numFmtId="49" fontId="63" fillId="34" borderId="10" xfId="0" applyNumberFormat="1" applyFont="1" applyFill="1" applyBorder="1" applyAlignment="1">
      <alignment horizontal="center" vertical="center" wrapText="1"/>
    </xf>
    <xf numFmtId="0" fontId="63"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3" fillId="36" borderId="10" xfId="0" applyFont="1" applyFill="1" applyBorder="1" applyAlignment="1">
      <alignment horizontal="justify" vertical="center"/>
    </xf>
    <xf numFmtId="0" fontId="63" fillId="36" borderId="10" xfId="0" applyFont="1" applyFill="1" applyBorder="1" applyAlignment="1">
      <alignment horizontal="center" vertical="center"/>
    </xf>
    <xf numFmtId="1" fontId="63" fillId="36" borderId="10" xfId="0" applyNumberFormat="1" applyFont="1" applyFill="1" applyBorder="1" applyAlignment="1" quotePrefix="1">
      <alignment horizontal="center" vertical="center" wrapText="1"/>
    </xf>
    <xf numFmtId="1" fontId="63"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3" fillId="35" borderId="10" xfId="0" applyFont="1" applyFill="1" applyBorder="1" applyAlignment="1">
      <alignment horizontal="justify" vertical="center"/>
    </xf>
    <xf numFmtId="0" fontId="63" fillId="35" borderId="10" xfId="0" applyFont="1" applyFill="1" applyBorder="1" applyAlignment="1">
      <alignment horizontal="center" vertical="center"/>
    </xf>
    <xf numFmtId="0" fontId="63" fillId="35" borderId="10" xfId="0" applyFont="1" applyFill="1" applyBorder="1" applyAlignment="1">
      <alignment horizontal="justify" vertical="center" wrapText="1"/>
    </xf>
    <xf numFmtId="1" fontId="63"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3" fillId="35" borderId="10" xfId="0" applyNumberFormat="1" applyFont="1" applyFill="1" applyBorder="1" applyAlignment="1">
      <alignment horizontal="justify" vertical="center"/>
    </xf>
    <xf numFmtId="9" fontId="63"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6" fillId="34" borderId="0" xfId="0" applyFont="1" applyFill="1" applyAlignment="1">
      <alignment/>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9" fontId="6" fillId="34" borderId="10" xfId="0" applyNumberFormat="1" applyFont="1" applyFill="1" applyBorder="1" applyAlignment="1">
      <alignment horizontal="justify" vertical="center" wrapText="1"/>
    </xf>
    <xf numFmtId="0" fontId="5"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182" fontId="6" fillId="34" borderId="10" xfId="53" applyFont="1" applyFill="1" applyBorder="1" applyAlignment="1">
      <alignment horizontal="center" vertical="center" shrinkToFi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63" fillId="34" borderId="10" xfId="0" applyFont="1" applyFill="1" applyBorder="1" applyAlignment="1">
      <alignment horizontal="justify" vertical="center"/>
    </xf>
    <xf numFmtId="0" fontId="6" fillId="34" borderId="10" xfId="0" applyFont="1" applyFill="1" applyBorder="1" applyAlignment="1">
      <alignment horizontal="center" vertical="center"/>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9" fontId="6" fillId="34" borderId="10" xfId="60"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3" fillId="0" borderId="10" xfId="0" applyNumberFormat="1" applyFont="1" applyFill="1" applyBorder="1" applyAlignment="1">
      <alignment horizontal="center" vertical="center"/>
    </xf>
    <xf numFmtId="9" fontId="6" fillId="0" borderId="10" xfId="58" applyNumberFormat="1" applyFont="1" applyFill="1" applyBorder="1" applyAlignment="1">
      <alignment horizontal="justify" vertical="center" wrapText="1"/>
      <protection/>
    </xf>
    <xf numFmtId="3" fontId="7" fillId="34" borderId="10" xfId="0" applyNumberFormat="1"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9" fontId="6" fillId="34" borderId="10" xfId="6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1" xfId="0" applyFont="1" applyFill="1" applyBorder="1" applyAlignment="1">
      <alignment vertical="center" wrapText="1"/>
    </xf>
    <xf numFmtId="9" fontId="63" fillId="0" borderId="10" xfId="57" applyNumberFormat="1" applyFont="1" applyFill="1" applyBorder="1" applyAlignment="1">
      <alignment horizontal="justify" vertical="center" wrapText="1"/>
      <protection/>
    </xf>
    <xf numFmtId="9" fontId="63" fillId="0" borderId="10" xfId="58" applyNumberFormat="1" applyFont="1" applyFill="1" applyBorder="1" applyAlignment="1">
      <alignment horizontal="justify" vertical="center" wrapText="1"/>
      <protection/>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3" fillId="34" borderId="10" xfId="0" applyFont="1" applyFill="1" applyBorder="1" applyAlignment="1">
      <alignment horizontal="justify" vertical="center"/>
    </xf>
    <xf numFmtId="0" fontId="6" fillId="34" borderId="10"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2" xfId="0" applyFont="1" applyFill="1" applyBorder="1" applyAlignment="1">
      <alignment horizontal="justify" vertical="center" wrapText="1"/>
    </xf>
    <xf numFmtId="9" fontId="6" fillId="34" borderId="10" xfId="60" applyNumberFormat="1" applyFont="1" applyFill="1" applyBorder="1" applyAlignment="1">
      <alignment horizontal="center" vertical="center"/>
    </xf>
    <xf numFmtId="9" fontId="63" fillId="34" borderId="10" xfId="60" applyFont="1" applyFill="1" applyBorder="1" applyAlignment="1">
      <alignment horizontal="center" vertical="center"/>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0" fontId="6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 fillId="35" borderId="10" xfId="0" applyFont="1" applyFill="1" applyBorder="1" applyAlignment="1">
      <alignment horizontal="justify" vertical="center" wrapText="1"/>
    </xf>
    <xf numFmtId="9" fontId="6" fillId="34" borderId="11" xfId="60" applyFont="1" applyFill="1" applyBorder="1" applyAlignment="1">
      <alignment horizontal="center" vertical="center"/>
    </xf>
    <xf numFmtId="0" fontId="6"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4"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9" fontId="6" fillId="34" borderId="11" xfId="0" applyNumberFormat="1" applyFont="1" applyFill="1" applyBorder="1" applyAlignment="1">
      <alignment horizontal="center" vertical="center" wrapText="1"/>
    </xf>
    <xf numFmtId="9" fontId="6" fillId="34" borderId="10" xfId="60" applyFont="1" applyFill="1" applyBorder="1" applyAlignment="1">
      <alignment horizontal="center"/>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6" fontId="6" fillId="34" borderId="10" xfId="0" applyNumberFormat="1"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3" fillId="34" borderId="11" xfId="0" applyFont="1" applyFill="1" applyBorder="1" applyAlignment="1">
      <alignment horizontal="justify" vertical="center" wrapText="1"/>
    </xf>
    <xf numFmtId="0" fontId="68" fillId="34" borderId="14" xfId="0" applyFont="1" applyFill="1" applyBorder="1" applyAlignment="1">
      <alignment horizontal="justify" vertical="center" wrapText="1"/>
    </xf>
    <xf numFmtId="0" fontId="68"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3"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3" fillId="34" borderId="14" xfId="0" applyFont="1" applyFill="1" applyBorder="1" applyAlignment="1">
      <alignment horizontal="justify" vertical="center" wrapText="1"/>
    </xf>
    <xf numFmtId="0" fontId="63" fillId="34" borderId="10" xfId="0" applyFont="1" applyFill="1" applyBorder="1" applyAlignment="1">
      <alignment horizontal="justify" vertical="center" wrapText="1"/>
    </xf>
    <xf numFmtId="0" fontId="68" fillId="34" borderId="14" xfId="0" applyFont="1" applyFill="1" applyBorder="1" applyAlignment="1">
      <alignment horizontal="justify" vertical="center"/>
    </xf>
    <xf numFmtId="0" fontId="63" fillId="34" borderId="11"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8"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8"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8"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3"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8"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9" fontId="5" fillId="34" borderId="11" xfId="60" applyFont="1" applyFill="1" applyBorder="1" applyAlignment="1">
      <alignment horizontal="center" vertical="center"/>
    </xf>
    <xf numFmtId="9" fontId="5" fillId="34" borderId="14" xfId="60" applyFont="1" applyFill="1" applyBorder="1" applyAlignment="1">
      <alignment horizontal="center" vertical="center"/>
    </xf>
    <xf numFmtId="9" fontId="5" fillId="34" borderId="12" xfId="6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2"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17" xfId="0" applyFont="1" applyFill="1" applyBorder="1" applyAlignment="1">
      <alignment horizontal="left" vertical="center" wrapText="1"/>
    </xf>
    <xf numFmtId="0" fontId="5" fillId="35" borderId="10" xfId="0" applyFont="1" applyFill="1" applyBorder="1" applyAlignment="1">
      <alignment horizontal="center" vertical="center"/>
    </xf>
    <xf numFmtId="9" fontId="6" fillId="34" borderId="11" xfId="60" applyFont="1" applyFill="1" applyBorder="1" applyAlignment="1">
      <alignment horizontal="center" vertical="center"/>
    </xf>
    <xf numFmtId="9" fontId="6" fillId="34" borderId="14" xfId="60" applyFont="1" applyFill="1" applyBorder="1" applyAlignment="1">
      <alignment horizontal="center" vertical="center"/>
    </xf>
    <xf numFmtId="9" fontId="6" fillId="34" borderId="12" xfId="6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2" xfId="0" applyFont="1" applyFill="1" applyBorder="1" applyAlignment="1">
      <alignment horizontal="center" vertical="center"/>
    </xf>
    <xf numFmtId="0" fontId="21"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0" borderId="12" xfId="0" applyBorder="1" applyAlignment="1">
      <alignment horizontal="justify" vertical="center" wrapText="1"/>
    </xf>
    <xf numFmtId="0" fontId="20" fillId="34" borderId="10"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69" fillId="34" borderId="1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3" fillId="0" borderId="10" xfId="0" applyFont="1" applyBorder="1" applyAlignment="1">
      <alignment horizontal="justify"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9" fontId="6" fillId="34" borderId="10" xfId="60" applyFont="1" applyFill="1" applyBorder="1" applyAlignment="1">
      <alignment horizontal="center" vertical="center"/>
    </xf>
    <xf numFmtId="9" fontId="0" fillId="0" borderId="10" xfId="60" applyFont="1" applyBorder="1" applyAlignment="1">
      <alignment horizontal="center" vertical="center"/>
    </xf>
    <xf numFmtId="0" fontId="6" fillId="0" borderId="10" xfId="0" applyFont="1" applyBorder="1" applyAlignment="1">
      <alignment horizontal="justify" vertical="center"/>
    </xf>
    <xf numFmtId="0" fontId="63" fillId="0" borderId="10" xfId="0" applyFont="1" applyBorder="1" applyAlignment="1">
      <alignment horizontal="justify" vertical="center"/>
    </xf>
    <xf numFmtId="9" fontId="6" fillId="34" borderId="11" xfId="0" applyNumberFormat="1" applyFont="1" applyFill="1" applyBorder="1" applyAlignment="1">
      <alignment horizontal="center" vertical="center"/>
    </xf>
    <xf numFmtId="9" fontId="6" fillId="34" borderId="14" xfId="0"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0" fontId="6" fillId="34" borderId="10" xfId="0" applyFont="1" applyFill="1" applyBorder="1" applyAlignment="1">
      <alignment vertical="center" wrapText="1"/>
    </xf>
    <xf numFmtId="3" fontId="6" fillId="34" borderId="11" xfId="53" applyNumberFormat="1" applyFont="1" applyFill="1" applyBorder="1" applyAlignment="1">
      <alignment horizontal="center" vertical="center"/>
    </xf>
    <xf numFmtId="3" fontId="6" fillId="34" borderId="14" xfId="53" applyNumberFormat="1" applyFont="1" applyFill="1" applyBorder="1" applyAlignment="1">
      <alignment horizontal="center" vertical="center"/>
    </xf>
    <xf numFmtId="3" fontId="6" fillId="34" borderId="12" xfId="53" applyNumberFormat="1" applyFont="1" applyFill="1" applyBorder="1" applyAlignment="1">
      <alignment horizontal="center" vertical="center"/>
    </xf>
    <xf numFmtId="0" fontId="0" fillId="0" borderId="12" xfId="0" applyBorder="1" applyAlignment="1">
      <alignment horizontal="justify" vertical="center"/>
    </xf>
    <xf numFmtId="9" fontId="6" fillId="34" borderId="12" xfId="0" applyNumberFormat="1" applyFont="1" applyFill="1" applyBorder="1" applyAlignment="1">
      <alignment horizontal="center" vertical="center"/>
    </xf>
    <xf numFmtId="9" fontId="6" fillId="34" borderId="11" xfId="60" applyFont="1" applyFill="1" applyBorder="1" applyAlignment="1">
      <alignment horizontal="center" vertical="center" wrapText="1"/>
    </xf>
    <xf numFmtId="9" fontId="6" fillId="34" borderId="14" xfId="60" applyFont="1" applyFill="1" applyBorder="1" applyAlignment="1">
      <alignment horizontal="center" vertical="center" wrapText="1"/>
    </xf>
    <xf numFmtId="9" fontId="6" fillId="34" borderId="12" xfId="60" applyFont="1" applyFill="1" applyBorder="1" applyAlignment="1">
      <alignment horizontal="center" vertical="center" wrapText="1"/>
    </xf>
    <xf numFmtId="49" fontId="6" fillId="34" borderId="10" xfId="53" applyNumberFormat="1" applyFont="1" applyFill="1" applyBorder="1" applyAlignment="1">
      <alignment horizontal="center" vertical="center"/>
    </xf>
    <xf numFmtId="49" fontId="0" fillId="0" borderId="10" xfId="53" applyNumberFormat="1" applyFont="1" applyBorder="1" applyAlignment="1">
      <alignment horizontal="center" vertical="center"/>
    </xf>
    <xf numFmtId="0" fontId="0" fillId="0" borderId="14" xfId="0" applyBorder="1" applyAlignment="1">
      <alignment horizontal="center" vertical="center" wrapText="1"/>
    </xf>
    <xf numFmtId="0" fontId="0" fillId="0" borderId="12" xfId="0"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 4" xfId="57"/>
    <cellStyle name="Normal 5" xfId="58"/>
    <cellStyle name="Notas" xfId="59"/>
    <cellStyle name="Percent" xfId="60"/>
    <cellStyle name="Porcentaje 2" xfId="61"/>
    <cellStyle name="Porcentual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pi.dnp.gov.co/Se%20han%20registrado%20dos%20seguimientos%20al%20Plan%20de%20Asistencia%20T&#233;cnica%20en%20la%20plataforma%20de%20la%20Secretar&#237;a%20de%20Planeaci&#243;n%20de%20Cundinamarca"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321" t="s">
        <v>574</v>
      </c>
      <c r="B1" s="321"/>
      <c r="C1" s="321"/>
      <c r="D1" s="321"/>
      <c r="E1" s="321"/>
      <c r="F1" s="321"/>
      <c r="G1" s="321"/>
      <c r="H1" s="321"/>
      <c r="I1" s="321"/>
      <c r="J1" s="321"/>
      <c r="K1" s="321"/>
    </row>
    <row r="2" spans="1:11" ht="21" customHeight="1">
      <c r="A2" s="321" t="s">
        <v>0</v>
      </c>
      <c r="B2" s="321"/>
      <c r="C2" s="321"/>
      <c r="D2" s="321"/>
      <c r="E2" s="321"/>
      <c r="F2" s="321"/>
      <c r="G2" s="321"/>
      <c r="H2" s="321"/>
      <c r="I2" s="321"/>
      <c r="J2" s="321"/>
      <c r="K2" s="321"/>
    </row>
    <row r="3" spans="1:11" ht="31.5" customHeight="1">
      <c r="A3" s="322" t="s">
        <v>208</v>
      </c>
      <c r="B3" s="323"/>
      <c r="C3" s="323"/>
      <c r="D3" s="323"/>
      <c r="E3" s="323"/>
      <c r="F3" s="323"/>
      <c r="G3" s="323"/>
      <c r="H3" s="323"/>
      <c r="I3" s="323"/>
      <c r="J3" s="323"/>
      <c r="K3" s="323"/>
    </row>
    <row r="4" spans="1:11" s="2" customFormat="1" ht="40.5" customHeight="1">
      <c r="A4" s="47" t="s">
        <v>477</v>
      </c>
      <c r="B4" s="307" t="s">
        <v>479</v>
      </c>
      <c r="C4" s="307" t="s">
        <v>514</v>
      </c>
      <c r="D4" s="307" t="s">
        <v>3</v>
      </c>
      <c r="E4" s="324" t="s">
        <v>528</v>
      </c>
      <c r="F4" s="326"/>
      <c r="G4" s="324" t="s">
        <v>515</v>
      </c>
      <c r="H4" s="325"/>
      <c r="I4" s="325"/>
      <c r="J4" s="326"/>
      <c r="K4" s="307" t="s">
        <v>485</v>
      </c>
    </row>
    <row r="5" spans="1:11" s="2" customFormat="1" ht="36">
      <c r="A5" s="47" t="s">
        <v>478</v>
      </c>
      <c r="B5" s="307"/>
      <c r="C5" s="307"/>
      <c r="D5" s="307"/>
      <c r="E5" s="31" t="s">
        <v>392</v>
      </c>
      <c r="F5" s="31" t="s">
        <v>391</v>
      </c>
      <c r="G5" s="3" t="s">
        <v>516</v>
      </c>
      <c r="H5" s="3" t="s">
        <v>517</v>
      </c>
      <c r="I5" s="3" t="s">
        <v>396</v>
      </c>
      <c r="J5" s="3" t="s">
        <v>391</v>
      </c>
      <c r="K5" s="307"/>
    </row>
    <row r="6" spans="1:11" s="5" customFormat="1" ht="60" customHeight="1">
      <c r="A6" s="329" t="s">
        <v>6</v>
      </c>
      <c r="B6" s="6" t="s">
        <v>7</v>
      </c>
      <c r="C6" s="4" t="s">
        <v>8</v>
      </c>
      <c r="D6" s="4" t="s">
        <v>393</v>
      </c>
      <c r="E6" s="32" t="s">
        <v>492</v>
      </c>
      <c r="F6" s="309" t="s">
        <v>671</v>
      </c>
      <c r="G6" s="32">
        <v>273</v>
      </c>
      <c r="H6" s="32">
        <v>600</v>
      </c>
      <c r="I6" s="60"/>
      <c r="J6" s="60"/>
      <c r="K6" s="49" t="s">
        <v>9</v>
      </c>
    </row>
    <row r="7" spans="1:11" s="5" customFormat="1" ht="48">
      <c r="A7" s="330"/>
      <c r="B7" s="6" t="s">
        <v>10</v>
      </c>
      <c r="C7" s="4" t="s">
        <v>11</v>
      </c>
      <c r="D7" s="4" t="s">
        <v>350</v>
      </c>
      <c r="E7" s="58" t="s">
        <v>493</v>
      </c>
      <c r="F7" s="310"/>
      <c r="G7" s="32">
        <v>275</v>
      </c>
      <c r="H7" s="32">
        <v>500</v>
      </c>
      <c r="I7" s="60"/>
      <c r="J7" s="60"/>
      <c r="K7" s="49" t="s">
        <v>9</v>
      </c>
    </row>
    <row r="8" spans="1:11" s="33" customFormat="1" ht="60.75" customHeight="1">
      <c r="A8" s="331"/>
      <c r="B8" s="318" t="s">
        <v>13</v>
      </c>
      <c r="C8" s="6" t="s">
        <v>518</v>
      </c>
      <c r="D8" s="6" t="s">
        <v>14</v>
      </c>
      <c r="E8" s="6" t="s">
        <v>397</v>
      </c>
      <c r="F8" s="4" t="s">
        <v>672</v>
      </c>
      <c r="G8" s="32">
        <v>0</v>
      </c>
      <c r="H8" s="32">
        <v>1</v>
      </c>
      <c r="I8" s="61"/>
      <c r="J8" s="61"/>
      <c r="K8" s="49" t="s">
        <v>12</v>
      </c>
    </row>
    <row r="9" spans="1:11" s="33" customFormat="1" ht="68.25" customHeight="1">
      <c r="A9" s="331"/>
      <c r="B9" s="319"/>
      <c r="C9" s="4" t="s">
        <v>355</v>
      </c>
      <c r="D9" s="4" t="s">
        <v>351</v>
      </c>
      <c r="E9" s="4" t="s">
        <v>629</v>
      </c>
      <c r="F9" s="4" t="s">
        <v>630</v>
      </c>
      <c r="G9" s="23">
        <v>0</v>
      </c>
      <c r="H9" s="34" t="s">
        <v>640</v>
      </c>
      <c r="I9" s="32"/>
      <c r="J9" s="32"/>
      <c r="K9" s="50" t="s">
        <v>12</v>
      </c>
    </row>
    <row r="10" spans="1:11" s="33" customFormat="1" ht="51" customHeight="1">
      <c r="A10" s="331"/>
      <c r="B10" s="319"/>
      <c r="C10" s="4" t="s">
        <v>642</v>
      </c>
      <c r="D10" s="4" t="s">
        <v>673</v>
      </c>
      <c r="E10" s="4" t="s">
        <v>398</v>
      </c>
      <c r="F10" s="4"/>
      <c r="G10" s="23">
        <v>0</v>
      </c>
      <c r="H10" s="34" t="s">
        <v>448</v>
      </c>
      <c r="I10" s="32"/>
      <c r="J10" s="32"/>
      <c r="K10" s="50" t="s">
        <v>12</v>
      </c>
    </row>
    <row r="11" spans="1:11" s="33" customFormat="1" ht="51" customHeight="1">
      <c r="A11" s="331"/>
      <c r="B11" s="319"/>
      <c r="C11" s="4" t="s">
        <v>674</v>
      </c>
      <c r="D11" s="4" t="s">
        <v>641</v>
      </c>
      <c r="E11" s="4" t="s">
        <v>398</v>
      </c>
      <c r="F11" s="4"/>
      <c r="G11" s="23">
        <v>0</v>
      </c>
      <c r="H11" s="34" t="s">
        <v>448</v>
      </c>
      <c r="I11" s="32"/>
      <c r="J11" s="32"/>
      <c r="K11" s="50" t="s">
        <v>12</v>
      </c>
    </row>
    <row r="12" spans="1:11" s="33" customFormat="1" ht="56.25" customHeight="1">
      <c r="A12" s="331"/>
      <c r="B12" s="320"/>
      <c r="C12" s="35" t="s">
        <v>376</v>
      </c>
      <c r="D12" s="50" t="s">
        <v>377</v>
      </c>
      <c r="E12" s="4" t="s">
        <v>629</v>
      </c>
      <c r="F12" s="4"/>
      <c r="G12" s="23">
        <v>0</v>
      </c>
      <c r="H12" s="34" t="s">
        <v>378</v>
      </c>
      <c r="I12" s="34"/>
      <c r="J12" s="34"/>
      <c r="K12" s="50" t="s">
        <v>12</v>
      </c>
    </row>
    <row r="13" spans="1:11" s="8" customFormat="1" ht="87.75" customHeight="1">
      <c r="A13" s="331"/>
      <c r="B13" s="318" t="s">
        <v>15</v>
      </c>
      <c r="C13" s="6" t="s">
        <v>379</v>
      </c>
      <c r="D13" s="6" t="s">
        <v>380</v>
      </c>
      <c r="E13" s="6" t="s">
        <v>631</v>
      </c>
      <c r="F13" s="4" t="s">
        <v>632</v>
      </c>
      <c r="G13" s="36">
        <v>0</v>
      </c>
      <c r="H13" s="37">
        <v>5</v>
      </c>
      <c r="I13" s="37"/>
      <c r="J13" s="37"/>
      <c r="K13" s="49" t="s">
        <v>17</v>
      </c>
    </row>
    <row r="14" spans="1:11" s="8" customFormat="1" ht="74.25" customHeight="1">
      <c r="A14" s="331"/>
      <c r="B14" s="327"/>
      <c r="C14" s="4" t="s">
        <v>718</v>
      </c>
      <c r="D14" s="4" t="s">
        <v>643</v>
      </c>
      <c r="E14" s="4" t="s">
        <v>398</v>
      </c>
      <c r="F14" s="4"/>
      <c r="G14" s="36">
        <v>0</v>
      </c>
      <c r="H14" s="37">
        <v>4</v>
      </c>
      <c r="I14" s="37"/>
      <c r="J14" s="37"/>
      <c r="K14" s="49" t="s">
        <v>17</v>
      </c>
    </row>
    <row r="15" spans="1:11" s="8" customFormat="1" ht="45.75" customHeight="1">
      <c r="A15" s="331"/>
      <c r="B15" s="332" t="s">
        <v>18</v>
      </c>
      <c r="C15" s="6" t="s">
        <v>19</v>
      </c>
      <c r="D15" s="6" t="s">
        <v>85</v>
      </c>
      <c r="E15" s="6" t="s">
        <v>650</v>
      </c>
      <c r="F15" s="4"/>
      <c r="G15" s="36">
        <v>0</v>
      </c>
      <c r="H15" s="38">
        <v>4</v>
      </c>
      <c r="I15" s="18"/>
      <c r="J15" s="133"/>
      <c r="K15" s="49" t="s">
        <v>21</v>
      </c>
    </row>
    <row r="16" spans="1:11" s="8" customFormat="1" ht="61.5" customHeight="1">
      <c r="A16" s="331"/>
      <c r="B16" s="332"/>
      <c r="C16" s="6" t="s">
        <v>22</v>
      </c>
      <c r="D16" s="6" t="s">
        <v>23</v>
      </c>
      <c r="E16" s="6" t="s">
        <v>650</v>
      </c>
      <c r="F16" s="4"/>
      <c r="G16" s="36">
        <v>0</v>
      </c>
      <c r="H16" s="38">
        <v>4</v>
      </c>
      <c r="I16" s="38"/>
      <c r="J16" s="38"/>
      <c r="K16" s="49" t="s">
        <v>17</v>
      </c>
    </row>
    <row r="17" spans="1:11" s="8" customFormat="1" ht="52.5" customHeight="1">
      <c r="A17" s="331"/>
      <c r="B17" s="318" t="s">
        <v>352</v>
      </c>
      <c r="C17" s="49" t="s">
        <v>25</v>
      </c>
      <c r="D17" s="6" t="s">
        <v>26</v>
      </c>
      <c r="E17" s="6" t="s">
        <v>397</v>
      </c>
      <c r="F17" s="18"/>
      <c r="G17" s="36">
        <v>0</v>
      </c>
      <c r="H17" s="37">
        <v>1</v>
      </c>
      <c r="I17" s="37"/>
      <c r="J17" s="37"/>
      <c r="K17" s="49" t="s">
        <v>27</v>
      </c>
    </row>
    <row r="18" spans="1:11" s="8" customFormat="1" ht="52.5" customHeight="1">
      <c r="A18" s="331"/>
      <c r="B18" s="331"/>
      <c r="C18" s="4" t="s">
        <v>644</v>
      </c>
      <c r="D18" s="4" t="s">
        <v>645</v>
      </c>
      <c r="E18" s="6" t="s">
        <v>658</v>
      </c>
      <c r="F18" s="18"/>
      <c r="G18" s="36">
        <v>0</v>
      </c>
      <c r="H18" s="37">
        <v>40</v>
      </c>
      <c r="I18" s="37"/>
      <c r="J18" s="37"/>
      <c r="K18" s="49" t="s">
        <v>27</v>
      </c>
    </row>
    <row r="19" spans="1:11" s="8" customFormat="1" ht="65.25" customHeight="1">
      <c r="A19" s="331"/>
      <c r="B19" s="333"/>
      <c r="C19" s="4" t="s">
        <v>709</v>
      </c>
      <c r="D19" s="4" t="s">
        <v>675</v>
      </c>
      <c r="E19" s="6" t="s">
        <v>633</v>
      </c>
      <c r="F19" s="18"/>
      <c r="G19" s="36">
        <v>0</v>
      </c>
      <c r="H19" s="39">
        <v>160</v>
      </c>
      <c r="I19" s="39"/>
      <c r="J19" s="39"/>
      <c r="K19" s="49" t="s">
        <v>27</v>
      </c>
    </row>
    <row r="20" spans="1:11" s="8" customFormat="1" ht="48" customHeight="1">
      <c r="A20" s="331"/>
      <c r="B20" s="333"/>
      <c r="C20" s="6" t="s">
        <v>30</v>
      </c>
      <c r="D20" s="6" t="s">
        <v>31</v>
      </c>
      <c r="E20" s="6" t="s">
        <v>634</v>
      </c>
      <c r="F20" s="18"/>
      <c r="G20" s="36">
        <v>0</v>
      </c>
      <c r="H20" s="39">
        <v>50</v>
      </c>
      <c r="I20" s="39"/>
      <c r="J20" s="39"/>
      <c r="K20" s="49" t="s">
        <v>27</v>
      </c>
    </row>
    <row r="21" spans="1:11" s="8" customFormat="1" ht="37.5" customHeight="1">
      <c r="A21" s="331"/>
      <c r="B21" s="333"/>
      <c r="C21" s="6" t="s">
        <v>32</v>
      </c>
      <c r="D21" s="6" t="s">
        <v>33</v>
      </c>
      <c r="E21" s="6" t="s">
        <v>635</v>
      </c>
      <c r="F21" s="6"/>
      <c r="G21" s="36">
        <v>4</v>
      </c>
      <c r="H21" s="37">
        <v>48</v>
      </c>
      <c r="I21" s="37"/>
      <c r="J21" s="37"/>
      <c r="K21" s="49" t="s">
        <v>27</v>
      </c>
    </row>
    <row r="22" spans="1:11" s="7" customFormat="1" ht="57" customHeight="1">
      <c r="A22" s="329" t="s">
        <v>34</v>
      </c>
      <c r="B22" s="6" t="s">
        <v>35</v>
      </c>
      <c r="C22" s="6" t="s">
        <v>36</v>
      </c>
      <c r="D22" s="6" t="s">
        <v>37</v>
      </c>
      <c r="E22" s="32" t="s">
        <v>494</v>
      </c>
      <c r="F22" s="6"/>
      <c r="G22" s="38">
        <v>603</v>
      </c>
      <c r="H22" s="32">
        <v>630</v>
      </c>
      <c r="I22" s="193"/>
      <c r="J22" s="193"/>
      <c r="K22" s="49" t="s">
        <v>38</v>
      </c>
    </row>
    <row r="23" spans="1:11" s="8" customFormat="1" ht="72">
      <c r="A23" s="331"/>
      <c r="B23" s="318" t="s">
        <v>39</v>
      </c>
      <c r="C23" s="49" t="s">
        <v>519</v>
      </c>
      <c r="D23" s="49" t="s">
        <v>40</v>
      </c>
      <c r="E23" s="49">
        <v>1</v>
      </c>
      <c r="F23" s="18" t="s">
        <v>568</v>
      </c>
      <c r="G23" s="32">
        <v>0</v>
      </c>
      <c r="H23" s="32">
        <v>1</v>
      </c>
      <c r="I23" s="32"/>
      <c r="J23" s="32"/>
      <c r="K23" s="49" t="s">
        <v>12</v>
      </c>
    </row>
    <row r="24" spans="1:11" s="8" customFormat="1" ht="36">
      <c r="A24" s="331"/>
      <c r="B24" s="319"/>
      <c r="C24" s="49" t="s">
        <v>676</v>
      </c>
      <c r="D24" s="49" t="s">
        <v>641</v>
      </c>
      <c r="E24" s="4" t="s">
        <v>398</v>
      </c>
      <c r="F24" s="50"/>
      <c r="G24" s="23">
        <v>2</v>
      </c>
      <c r="H24" s="34" t="s">
        <v>646</v>
      </c>
      <c r="I24" s="34"/>
      <c r="J24" s="34"/>
      <c r="K24" s="50" t="s">
        <v>12</v>
      </c>
    </row>
    <row r="25" spans="1:11" s="8" customFormat="1" ht="83.25" customHeight="1">
      <c r="A25" s="331"/>
      <c r="B25" s="6" t="s">
        <v>15</v>
      </c>
      <c r="C25" s="49" t="s">
        <v>677</v>
      </c>
      <c r="D25" s="49" t="s">
        <v>41</v>
      </c>
      <c r="E25" s="49">
        <v>105</v>
      </c>
      <c r="F25" s="52" t="s">
        <v>717</v>
      </c>
      <c r="G25" s="36">
        <v>0</v>
      </c>
      <c r="H25" s="38">
        <v>5</v>
      </c>
      <c r="I25" s="194"/>
      <c r="J25" s="194"/>
      <c r="K25" s="49" t="s">
        <v>569</v>
      </c>
    </row>
    <row r="26" spans="1:11" s="8" customFormat="1" ht="36" customHeight="1">
      <c r="A26" s="331"/>
      <c r="B26" s="332" t="s">
        <v>18</v>
      </c>
      <c r="C26" s="49" t="s">
        <v>42</v>
      </c>
      <c r="D26" s="49" t="s">
        <v>20</v>
      </c>
      <c r="E26" s="49">
        <v>1</v>
      </c>
      <c r="F26" s="49"/>
      <c r="G26" s="36">
        <v>0</v>
      </c>
      <c r="H26" s="38">
        <v>1</v>
      </c>
      <c r="I26" s="38"/>
      <c r="J26" s="38"/>
      <c r="K26" s="49" t="s">
        <v>27</v>
      </c>
    </row>
    <row r="27" spans="1:11" s="8" customFormat="1" ht="60">
      <c r="A27" s="331"/>
      <c r="B27" s="332"/>
      <c r="C27" s="49" t="s">
        <v>43</v>
      </c>
      <c r="D27" s="49" t="s">
        <v>651</v>
      </c>
      <c r="E27" s="49">
        <v>5</v>
      </c>
      <c r="F27" s="49"/>
      <c r="G27" s="36">
        <v>0</v>
      </c>
      <c r="H27" s="38">
        <v>5</v>
      </c>
      <c r="I27" s="38"/>
      <c r="J27" s="38"/>
      <c r="K27" s="49" t="s">
        <v>17</v>
      </c>
    </row>
    <row r="28" spans="1:11" s="8" customFormat="1" ht="24">
      <c r="A28" s="331"/>
      <c r="B28" s="334" t="s">
        <v>352</v>
      </c>
      <c r="C28" s="50" t="s">
        <v>25</v>
      </c>
      <c r="D28" s="49" t="s">
        <v>26</v>
      </c>
      <c r="E28" s="49">
        <v>1</v>
      </c>
      <c r="F28" s="49"/>
      <c r="G28" s="36">
        <v>0</v>
      </c>
      <c r="H28" s="38">
        <v>1</v>
      </c>
      <c r="I28" s="38"/>
      <c r="J28" s="38"/>
      <c r="K28" s="49" t="s">
        <v>17</v>
      </c>
    </row>
    <row r="29" spans="1:11" s="8" customFormat="1" ht="108">
      <c r="A29" s="331"/>
      <c r="B29" s="335"/>
      <c r="C29" s="4" t="s">
        <v>709</v>
      </c>
      <c r="D29" s="4" t="s">
        <v>678</v>
      </c>
      <c r="E29" s="49">
        <v>120</v>
      </c>
      <c r="F29" s="49" t="s">
        <v>710</v>
      </c>
      <c r="G29" s="36">
        <v>0</v>
      </c>
      <c r="H29" s="38">
        <v>200</v>
      </c>
      <c r="I29" s="38"/>
      <c r="J29" s="38"/>
      <c r="K29" s="49" t="s">
        <v>27</v>
      </c>
    </row>
    <row r="30" spans="1:11" s="8" customFormat="1" ht="36">
      <c r="A30" s="331"/>
      <c r="B30" s="335"/>
      <c r="C30" s="4" t="s">
        <v>644</v>
      </c>
      <c r="D30" s="4" t="s">
        <v>647</v>
      </c>
      <c r="E30" s="49">
        <v>45</v>
      </c>
      <c r="F30" s="49"/>
      <c r="G30" s="36">
        <v>0</v>
      </c>
      <c r="H30" s="38">
        <v>45</v>
      </c>
      <c r="I30" s="38"/>
      <c r="J30" s="38"/>
      <c r="K30" s="49" t="s">
        <v>17</v>
      </c>
    </row>
    <row r="31" spans="1:11" s="8" customFormat="1" ht="24">
      <c r="A31" s="331"/>
      <c r="B31" s="335"/>
      <c r="C31" s="49" t="s">
        <v>30</v>
      </c>
      <c r="D31" s="49" t="s">
        <v>44</v>
      </c>
      <c r="E31" s="49">
        <v>50</v>
      </c>
      <c r="F31" s="18"/>
      <c r="G31" s="36">
        <v>0</v>
      </c>
      <c r="H31" s="38">
        <v>50</v>
      </c>
      <c r="I31" s="38"/>
      <c r="J31" s="38"/>
      <c r="K31" s="49" t="s">
        <v>17</v>
      </c>
    </row>
    <row r="32" spans="1:11" s="8" customFormat="1" ht="24">
      <c r="A32" s="331"/>
      <c r="B32" s="336"/>
      <c r="C32" s="49" t="s">
        <v>32</v>
      </c>
      <c r="D32" s="49" t="s">
        <v>33</v>
      </c>
      <c r="E32" s="49">
        <v>60</v>
      </c>
      <c r="F32" s="18"/>
      <c r="G32" s="36">
        <v>0</v>
      </c>
      <c r="H32" s="38">
        <v>60</v>
      </c>
      <c r="I32" s="38"/>
      <c r="J32" s="38"/>
      <c r="K32" s="49" t="s">
        <v>17</v>
      </c>
    </row>
    <row r="33" spans="1:11" s="8" customFormat="1" ht="120">
      <c r="A33" s="331"/>
      <c r="B33" s="318" t="s">
        <v>45</v>
      </c>
      <c r="C33" s="6" t="s">
        <v>400</v>
      </c>
      <c r="D33" s="6" t="s">
        <v>382</v>
      </c>
      <c r="E33" s="6" t="s">
        <v>421</v>
      </c>
      <c r="F33" s="49" t="s">
        <v>536</v>
      </c>
      <c r="G33" s="36">
        <v>0</v>
      </c>
      <c r="H33" s="6" t="s">
        <v>570</v>
      </c>
      <c r="I33" s="194"/>
      <c r="J33" s="194"/>
      <c r="K33" s="49" t="s">
        <v>571</v>
      </c>
    </row>
    <row r="34" spans="1:11" s="8" customFormat="1" ht="36">
      <c r="A34" s="331"/>
      <c r="B34" s="337"/>
      <c r="C34" s="49" t="s">
        <v>402</v>
      </c>
      <c r="D34" s="49" t="s">
        <v>401</v>
      </c>
      <c r="E34" s="49">
        <v>1782</v>
      </c>
      <c r="F34" s="49"/>
      <c r="G34" s="36">
        <v>0</v>
      </c>
      <c r="H34" s="38">
        <v>0</v>
      </c>
      <c r="I34" s="38"/>
      <c r="J34" s="38"/>
      <c r="K34" s="49" t="s">
        <v>46</v>
      </c>
    </row>
    <row r="35" spans="1:11" s="8" customFormat="1" ht="72" customHeight="1">
      <c r="A35" s="329" t="s">
        <v>47</v>
      </c>
      <c r="B35" s="6" t="s">
        <v>48</v>
      </c>
      <c r="C35" s="6" t="s">
        <v>49</v>
      </c>
      <c r="D35" s="49" t="s">
        <v>353</v>
      </c>
      <c r="E35" s="6" t="s">
        <v>495</v>
      </c>
      <c r="F35" s="49"/>
      <c r="G35" s="38">
        <v>1090</v>
      </c>
      <c r="H35" s="38">
        <v>1200</v>
      </c>
      <c r="I35" s="194"/>
      <c r="J35" s="194"/>
      <c r="K35" s="49" t="s">
        <v>38</v>
      </c>
    </row>
    <row r="36" spans="1:11" s="8" customFormat="1" ht="84">
      <c r="A36" s="330"/>
      <c r="B36" s="318" t="s">
        <v>50</v>
      </c>
      <c r="C36" s="49" t="s">
        <v>519</v>
      </c>
      <c r="D36" s="49" t="s">
        <v>328</v>
      </c>
      <c r="E36" s="49">
        <v>1</v>
      </c>
      <c r="F36" s="18" t="s">
        <v>529</v>
      </c>
      <c r="G36" s="32">
        <v>0</v>
      </c>
      <c r="H36" s="32">
        <v>2</v>
      </c>
      <c r="I36" s="32"/>
      <c r="J36" s="32"/>
      <c r="K36" s="49" t="s">
        <v>12</v>
      </c>
    </row>
    <row r="37" spans="1:11" s="8" customFormat="1" ht="72">
      <c r="A37" s="330"/>
      <c r="B37" s="331"/>
      <c r="C37" s="4" t="s">
        <v>354</v>
      </c>
      <c r="D37" s="4" t="s">
        <v>351</v>
      </c>
      <c r="E37" s="4" t="s">
        <v>631</v>
      </c>
      <c r="F37" s="18" t="s">
        <v>636</v>
      </c>
      <c r="G37" s="23">
        <v>0</v>
      </c>
      <c r="H37" s="34" t="s">
        <v>640</v>
      </c>
      <c r="I37" s="34"/>
      <c r="J37" s="34"/>
      <c r="K37" s="50" t="s">
        <v>12</v>
      </c>
    </row>
    <row r="38" spans="1:11" s="8" customFormat="1" ht="108">
      <c r="A38" s="330"/>
      <c r="B38" s="331"/>
      <c r="C38" s="4" t="s">
        <v>372</v>
      </c>
      <c r="D38" s="4" t="s">
        <v>362</v>
      </c>
      <c r="E38" s="4" t="s">
        <v>637</v>
      </c>
      <c r="F38" s="56" t="s">
        <v>707</v>
      </c>
      <c r="G38" s="34" t="s">
        <v>375</v>
      </c>
      <c r="H38" s="34" t="s">
        <v>276</v>
      </c>
      <c r="I38" s="34"/>
      <c r="J38" s="34"/>
      <c r="K38" s="50" t="s">
        <v>708</v>
      </c>
    </row>
    <row r="39" spans="1:11" s="8" customFormat="1" ht="48">
      <c r="A39" s="330"/>
      <c r="B39" s="327"/>
      <c r="C39" s="35" t="s">
        <v>384</v>
      </c>
      <c r="D39" s="50" t="s">
        <v>377</v>
      </c>
      <c r="E39" s="57" t="s">
        <v>631</v>
      </c>
      <c r="F39" s="18" t="s">
        <v>529</v>
      </c>
      <c r="G39" s="23">
        <v>0</v>
      </c>
      <c r="H39" s="34" t="s">
        <v>383</v>
      </c>
      <c r="I39" s="34"/>
      <c r="J39" s="34"/>
      <c r="K39" s="50" t="s">
        <v>381</v>
      </c>
    </row>
    <row r="40" spans="1:11" s="8" customFormat="1" ht="72">
      <c r="A40" s="330"/>
      <c r="B40" s="6" t="s">
        <v>15</v>
      </c>
      <c r="C40" s="49" t="s">
        <v>51</v>
      </c>
      <c r="D40" s="6" t="s">
        <v>16</v>
      </c>
      <c r="E40" s="6" t="s">
        <v>631</v>
      </c>
      <c r="F40" s="50" t="s">
        <v>638</v>
      </c>
      <c r="G40" s="36">
        <v>0</v>
      </c>
      <c r="H40" s="38">
        <v>2</v>
      </c>
      <c r="I40" s="38"/>
      <c r="J40" s="38"/>
      <c r="K40" s="49" t="s">
        <v>52</v>
      </c>
    </row>
    <row r="41" spans="1:11" s="8" customFormat="1" ht="36">
      <c r="A41" s="330"/>
      <c r="B41" s="314" t="s">
        <v>18</v>
      </c>
      <c r="C41" s="50" t="s">
        <v>42</v>
      </c>
      <c r="D41" s="50" t="s">
        <v>20</v>
      </c>
      <c r="E41" s="6" t="s">
        <v>652</v>
      </c>
      <c r="F41" s="50"/>
      <c r="G41" s="36"/>
      <c r="H41" s="38">
        <v>1</v>
      </c>
      <c r="I41" s="38"/>
      <c r="J41" s="38"/>
      <c r="K41" s="49"/>
    </row>
    <row r="42" spans="1:11" s="8" customFormat="1" ht="48">
      <c r="A42" s="330"/>
      <c r="B42" s="314"/>
      <c r="C42" s="4" t="s">
        <v>679</v>
      </c>
      <c r="D42" s="4" t="s">
        <v>648</v>
      </c>
      <c r="E42" s="6" t="s">
        <v>631</v>
      </c>
      <c r="F42" s="6" t="s">
        <v>655</v>
      </c>
      <c r="G42" s="36">
        <v>0</v>
      </c>
      <c r="H42" s="38">
        <v>2</v>
      </c>
      <c r="I42" s="38"/>
      <c r="J42" s="38"/>
      <c r="K42" s="49" t="s">
        <v>52</v>
      </c>
    </row>
    <row r="43" spans="1:11" s="8" customFormat="1" ht="36" customHeight="1">
      <c r="A43" s="330"/>
      <c r="B43" s="318" t="s">
        <v>24</v>
      </c>
      <c r="C43" s="49" t="s">
        <v>25</v>
      </c>
      <c r="D43" s="6" t="s">
        <v>26</v>
      </c>
      <c r="E43" s="6" t="s">
        <v>397</v>
      </c>
      <c r="F43" s="6" t="s">
        <v>656</v>
      </c>
      <c r="G43" s="36">
        <v>0</v>
      </c>
      <c r="H43" s="38">
        <v>1</v>
      </c>
      <c r="I43" s="38"/>
      <c r="J43" s="38"/>
      <c r="K43" s="49" t="s">
        <v>27</v>
      </c>
    </row>
    <row r="44" spans="1:11" s="8" customFormat="1" ht="120">
      <c r="A44" s="330"/>
      <c r="B44" s="331"/>
      <c r="C44" s="49" t="s">
        <v>28</v>
      </c>
      <c r="D44" s="6" t="s">
        <v>29</v>
      </c>
      <c r="E44" s="6">
        <v>53</v>
      </c>
      <c r="F44" s="18" t="s">
        <v>530</v>
      </c>
      <c r="G44" s="36">
        <v>0</v>
      </c>
      <c r="H44" s="38">
        <v>40</v>
      </c>
      <c r="I44" s="38"/>
      <c r="J44" s="38"/>
      <c r="K44" s="49" t="s">
        <v>27</v>
      </c>
    </row>
    <row r="45" spans="1:11" s="8" customFormat="1" ht="60">
      <c r="A45" s="330"/>
      <c r="B45" s="331"/>
      <c r="C45" s="4" t="s">
        <v>709</v>
      </c>
      <c r="D45" s="4" t="s">
        <v>680</v>
      </c>
      <c r="E45" s="6" t="s">
        <v>398</v>
      </c>
      <c r="F45" s="18"/>
      <c r="G45" s="36">
        <v>0</v>
      </c>
      <c r="H45" s="38">
        <v>80</v>
      </c>
      <c r="I45" s="38"/>
      <c r="J45" s="38"/>
      <c r="K45" s="49" t="s">
        <v>27</v>
      </c>
    </row>
    <row r="46" spans="1:11" s="8" customFormat="1" ht="60">
      <c r="A46" s="330"/>
      <c r="B46" s="331"/>
      <c r="C46" s="49" t="s">
        <v>30</v>
      </c>
      <c r="D46" s="6" t="s">
        <v>31</v>
      </c>
      <c r="E46" s="6" t="s">
        <v>639</v>
      </c>
      <c r="F46" s="18" t="s">
        <v>399</v>
      </c>
      <c r="G46" s="36">
        <v>0</v>
      </c>
      <c r="H46" s="38">
        <v>40</v>
      </c>
      <c r="I46" s="38"/>
      <c r="J46" s="38"/>
      <c r="K46" s="49" t="s">
        <v>27</v>
      </c>
    </row>
    <row r="47" spans="1:11" s="8" customFormat="1" ht="24">
      <c r="A47" s="330"/>
      <c r="B47" s="331"/>
      <c r="C47" s="49" t="s">
        <v>32</v>
      </c>
      <c r="D47" s="6" t="s">
        <v>33</v>
      </c>
      <c r="E47" s="6">
        <v>24</v>
      </c>
      <c r="F47" s="18" t="s">
        <v>403</v>
      </c>
      <c r="G47" s="36">
        <v>0</v>
      </c>
      <c r="H47" s="38">
        <v>24</v>
      </c>
      <c r="I47" s="38"/>
      <c r="J47" s="38"/>
      <c r="K47" s="49" t="s">
        <v>27</v>
      </c>
    </row>
    <row r="48" spans="1:11" s="8" customFormat="1" ht="72" customHeight="1">
      <c r="A48" s="372" t="s">
        <v>53</v>
      </c>
      <c r="B48" s="29" t="s">
        <v>54</v>
      </c>
      <c r="C48" s="29" t="s">
        <v>55</v>
      </c>
      <c r="D48" s="29" t="s">
        <v>56</v>
      </c>
      <c r="E48" s="29">
        <v>12</v>
      </c>
      <c r="F48" s="40"/>
      <c r="G48" s="38">
        <v>0</v>
      </c>
      <c r="H48" s="38">
        <v>11</v>
      </c>
      <c r="I48" s="38"/>
      <c r="J48" s="38"/>
      <c r="K48" s="26" t="s">
        <v>57</v>
      </c>
    </row>
    <row r="49" spans="1:11" s="8" customFormat="1" ht="75.75" customHeight="1">
      <c r="A49" s="373"/>
      <c r="B49" s="29" t="s">
        <v>58</v>
      </c>
      <c r="C49" s="29" t="s">
        <v>59</v>
      </c>
      <c r="D49" s="29" t="s">
        <v>60</v>
      </c>
      <c r="E49" s="41">
        <v>1</v>
      </c>
      <c r="F49" s="18" t="s">
        <v>654</v>
      </c>
      <c r="G49" s="38">
        <v>0</v>
      </c>
      <c r="H49" s="27">
        <v>1</v>
      </c>
      <c r="I49" s="27"/>
      <c r="J49" s="27"/>
      <c r="K49" s="26" t="s">
        <v>57</v>
      </c>
    </row>
    <row r="50" spans="1:11" s="8" customFormat="1" ht="79.5" customHeight="1">
      <c r="A50" s="319"/>
      <c r="B50" s="6" t="s">
        <v>61</v>
      </c>
      <c r="C50" s="6" t="s">
        <v>62</v>
      </c>
      <c r="D50" s="6" t="s">
        <v>63</v>
      </c>
      <c r="E50" s="6">
        <f>468+500</f>
        <v>968</v>
      </c>
      <c r="F50" s="18" t="s">
        <v>653</v>
      </c>
      <c r="G50" s="38">
        <v>0</v>
      </c>
      <c r="H50" s="38">
        <v>800</v>
      </c>
      <c r="I50" s="194"/>
      <c r="J50" s="194"/>
      <c r="K50" s="26" t="s">
        <v>404</v>
      </c>
    </row>
    <row r="51" spans="1:11" s="8" customFormat="1" ht="93.75" customHeight="1">
      <c r="A51" s="319"/>
      <c r="B51" s="6" t="s">
        <v>64</v>
      </c>
      <c r="C51" s="6" t="s">
        <v>469</v>
      </c>
      <c r="D51" s="6" t="s">
        <v>65</v>
      </c>
      <c r="E51" s="49">
        <f>363+175+146+122+52+180</f>
        <v>1038</v>
      </c>
      <c r="F51" s="49" t="s">
        <v>649</v>
      </c>
      <c r="G51" s="38">
        <v>0</v>
      </c>
      <c r="H51" s="38">
        <v>400</v>
      </c>
      <c r="I51" s="18"/>
      <c r="J51" s="133"/>
      <c r="K51" s="26" t="s">
        <v>470</v>
      </c>
    </row>
    <row r="52" spans="1:11" s="8" customFormat="1" ht="117" customHeight="1">
      <c r="A52" s="314" t="s">
        <v>659</v>
      </c>
      <c r="B52" s="314"/>
      <c r="C52" s="314"/>
      <c r="D52" s="314"/>
      <c r="E52" s="314"/>
      <c r="F52" s="314"/>
      <c r="G52" s="314"/>
      <c r="H52" s="314"/>
      <c r="I52" s="314"/>
      <c r="J52" s="314"/>
      <c r="K52" s="314"/>
    </row>
    <row r="53" spans="1:11" s="24" customFormat="1" ht="23.25" customHeight="1">
      <c r="A53" s="338" t="s">
        <v>210</v>
      </c>
      <c r="B53" s="339"/>
      <c r="C53" s="339"/>
      <c r="D53" s="339"/>
      <c r="E53" s="339"/>
      <c r="F53" s="339"/>
      <c r="G53" s="339"/>
      <c r="H53" s="339"/>
      <c r="I53" s="339"/>
      <c r="J53" s="339"/>
      <c r="K53" s="340"/>
    </row>
    <row r="54" spans="1:11" s="17" customFormat="1" ht="30.75" customHeight="1">
      <c r="A54" s="359" t="s">
        <v>235</v>
      </c>
      <c r="B54" s="359"/>
      <c r="C54" s="359"/>
      <c r="D54" s="359"/>
      <c r="E54" s="359"/>
      <c r="F54" s="359"/>
      <c r="G54" s="359"/>
      <c r="H54" s="359"/>
      <c r="I54" s="359"/>
      <c r="J54" s="359"/>
      <c r="K54" s="359"/>
    </row>
    <row r="55" spans="1:11" s="2" customFormat="1" ht="35.25" customHeight="1">
      <c r="A55" s="46" t="s">
        <v>477</v>
      </c>
      <c r="B55" s="307" t="s">
        <v>479</v>
      </c>
      <c r="C55" s="307" t="s">
        <v>514</v>
      </c>
      <c r="D55" s="307" t="s">
        <v>3</v>
      </c>
      <c r="E55" s="307" t="s">
        <v>528</v>
      </c>
      <c r="F55" s="307"/>
      <c r="G55" s="307" t="s">
        <v>515</v>
      </c>
      <c r="H55" s="307"/>
      <c r="I55" s="307"/>
      <c r="J55" s="124"/>
      <c r="K55" s="307" t="s">
        <v>485</v>
      </c>
    </row>
    <row r="56" spans="1:11" s="2" customFormat="1" ht="36">
      <c r="A56" s="75" t="s">
        <v>478</v>
      </c>
      <c r="B56" s="307"/>
      <c r="C56" s="307"/>
      <c r="D56" s="307"/>
      <c r="E56" s="48" t="s">
        <v>392</v>
      </c>
      <c r="F56" s="48" t="s">
        <v>391</v>
      </c>
      <c r="G56" s="3" t="s">
        <v>516</v>
      </c>
      <c r="H56" s="3" t="s">
        <v>517</v>
      </c>
      <c r="I56" s="3" t="s">
        <v>396</v>
      </c>
      <c r="J56" s="3"/>
      <c r="K56" s="307"/>
    </row>
    <row r="57" spans="1:11" s="25" customFormat="1" ht="122.25" customHeight="1">
      <c r="A57" s="314" t="s">
        <v>480</v>
      </c>
      <c r="B57" s="314" t="s">
        <v>211</v>
      </c>
      <c r="C57" s="50" t="s">
        <v>405</v>
      </c>
      <c r="D57" s="50" t="s">
        <v>212</v>
      </c>
      <c r="E57" s="50" t="s">
        <v>496</v>
      </c>
      <c r="F57" s="50"/>
      <c r="G57" s="19">
        <v>0</v>
      </c>
      <c r="H57" s="27">
        <v>1</v>
      </c>
      <c r="I57" s="50"/>
      <c r="J57" s="125"/>
      <c r="K57" s="49" t="s">
        <v>213</v>
      </c>
    </row>
    <row r="58" spans="1:11" s="25" customFormat="1" ht="171" customHeight="1">
      <c r="A58" s="314"/>
      <c r="B58" s="314"/>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314" t="s">
        <v>219</v>
      </c>
      <c r="B61" s="4" t="s">
        <v>240</v>
      </c>
      <c r="C61" s="4" t="s">
        <v>217</v>
      </c>
      <c r="D61" s="6" t="s">
        <v>212</v>
      </c>
      <c r="E61" s="52" t="s">
        <v>716</v>
      </c>
      <c r="F61" s="50"/>
      <c r="G61" s="19">
        <v>0</v>
      </c>
      <c r="H61" s="27">
        <v>1</v>
      </c>
      <c r="I61" s="50"/>
      <c r="J61" s="125"/>
      <c r="K61" s="49" t="s">
        <v>213</v>
      </c>
    </row>
    <row r="62" spans="1:11" s="25" customFormat="1" ht="97.5" customHeight="1">
      <c r="A62" s="314"/>
      <c r="B62" s="4" t="s">
        <v>239</v>
      </c>
      <c r="C62" s="4" t="s">
        <v>217</v>
      </c>
      <c r="D62" s="6" t="s">
        <v>212</v>
      </c>
      <c r="E62" s="50" t="s">
        <v>500</v>
      </c>
      <c r="F62" s="50"/>
      <c r="G62" s="19">
        <v>0</v>
      </c>
      <c r="H62" s="27">
        <v>1</v>
      </c>
      <c r="I62" s="50"/>
      <c r="J62" s="125"/>
      <c r="K62" s="49" t="s">
        <v>213</v>
      </c>
    </row>
    <row r="63" spans="1:11" s="25" customFormat="1" ht="96.75" customHeight="1">
      <c r="A63" s="314" t="s">
        <v>337</v>
      </c>
      <c r="B63" s="50" t="s">
        <v>236</v>
      </c>
      <c r="C63" s="4" t="s">
        <v>217</v>
      </c>
      <c r="D63" s="6" t="s">
        <v>212</v>
      </c>
      <c r="E63" s="50" t="s">
        <v>501</v>
      </c>
      <c r="F63" s="50"/>
      <c r="G63" s="19">
        <v>0</v>
      </c>
      <c r="H63" s="27">
        <v>1</v>
      </c>
      <c r="I63" s="50"/>
      <c r="J63" s="125"/>
      <c r="K63" s="49" t="s">
        <v>213</v>
      </c>
    </row>
    <row r="64" spans="1:11" s="25" customFormat="1" ht="87.75" customHeight="1">
      <c r="A64" s="314"/>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314" t="s">
        <v>220</v>
      </c>
      <c r="B66" s="50" t="s">
        <v>221</v>
      </c>
      <c r="C66" s="4" t="s">
        <v>217</v>
      </c>
      <c r="D66" s="6" t="s">
        <v>222</v>
      </c>
      <c r="E66" s="49" t="s">
        <v>503</v>
      </c>
      <c r="F66" s="49"/>
      <c r="G66" s="19">
        <v>0</v>
      </c>
      <c r="H66" s="19">
        <v>1</v>
      </c>
      <c r="I66" s="49"/>
      <c r="J66" s="126"/>
      <c r="K66" s="49" t="s">
        <v>223</v>
      </c>
    </row>
    <row r="67" spans="1:11" s="30" customFormat="1" ht="63.75" customHeight="1">
      <c r="A67" s="314"/>
      <c r="B67" s="50" t="s">
        <v>346</v>
      </c>
      <c r="C67" s="50" t="s">
        <v>347</v>
      </c>
      <c r="D67" s="4" t="s">
        <v>348</v>
      </c>
      <c r="E67" s="92"/>
      <c r="F67" s="19" t="s">
        <v>410</v>
      </c>
      <c r="G67" s="19">
        <v>0</v>
      </c>
      <c r="H67" s="19">
        <v>0.5</v>
      </c>
      <c r="I67" s="19"/>
      <c r="J67" s="19"/>
      <c r="K67" s="50" t="s">
        <v>223</v>
      </c>
    </row>
    <row r="68" spans="1:11" s="25" customFormat="1" ht="48">
      <c r="A68" s="316"/>
      <c r="B68" s="314" t="s">
        <v>531</v>
      </c>
      <c r="C68" s="4" t="s">
        <v>532</v>
      </c>
      <c r="D68" s="50" t="s">
        <v>412</v>
      </c>
      <c r="E68" s="23">
        <v>1</v>
      </c>
      <c r="F68" s="23"/>
      <c r="G68" s="19">
        <v>0</v>
      </c>
      <c r="H68" s="23">
        <v>1</v>
      </c>
      <c r="I68" s="23"/>
      <c r="J68" s="23"/>
      <c r="K68" s="49" t="s">
        <v>411</v>
      </c>
    </row>
    <row r="69" spans="1:11" s="30" customFormat="1" ht="56.25" customHeight="1">
      <c r="A69" s="316"/>
      <c r="B69" s="342"/>
      <c r="C69" s="4" t="s">
        <v>356</v>
      </c>
      <c r="D69" s="50" t="s">
        <v>345</v>
      </c>
      <c r="E69" s="19">
        <v>1</v>
      </c>
      <c r="F69" s="19"/>
      <c r="G69" s="19">
        <v>0</v>
      </c>
      <c r="H69" s="19">
        <v>1</v>
      </c>
      <c r="I69" s="19"/>
      <c r="J69" s="19"/>
      <c r="K69" s="50" t="s">
        <v>349</v>
      </c>
    </row>
    <row r="70" spans="1:11" s="25" customFormat="1" ht="72">
      <c r="A70" s="316"/>
      <c r="B70" s="4" t="s">
        <v>224</v>
      </c>
      <c r="C70" s="50" t="s">
        <v>225</v>
      </c>
      <c r="D70" s="50" t="s">
        <v>226</v>
      </c>
      <c r="E70" s="19" t="s">
        <v>407</v>
      </c>
      <c r="F70" s="19"/>
      <c r="G70" s="19">
        <v>0</v>
      </c>
      <c r="H70" s="19">
        <f>9/9</f>
        <v>1</v>
      </c>
      <c r="I70" s="19"/>
      <c r="J70" s="19"/>
      <c r="K70" s="49" t="s">
        <v>227</v>
      </c>
    </row>
    <row r="71" spans="1:11" s="25" customFormat="1" ht="60">
      <c r="A71" s="316"/>
      <c r="B71" s="4" t="s">
        <v>228</v>
      </c>
      <c r="C71" s="50" t="s">
        <v>229</v>
      </c>
      <c r="D71" s="50" t="s">
        <v>395</v>
      </c>
      <c r="E71" s="19" t="s">
        <v>408</v>
      </c>
      <c r="F71" s="19"/>
      <c r="G71" s="19">
        <v>0</v>
      </c>
      <c r="H71" s="19">
        <f>21/21</f>
        <v>1</v>
      </c>
      <c r="I71" s="19"/>
      <c r="J71" s="19"/>
      <c r="K71" s="49" t="s">
        <v>230</v>
      </c>
    </row>
    <row r="72" spans="1:11" s="25" customFormat="1" ht="72">
      <c r="A72" s="316"/>
      <c r="B72" s="4" t="s">
        <v>231</v>
      </c>
      <c r="C72" s="50" t="s">
        <v>232</v>
      </c>
      <c r="D72" s="50" t="s">
        <v>233</v>
      </c>
      <c r="E72" s="19" t="s">
        <v>504</v>
      </c>
      <c r="F72" s="19"/>
      <c r="G72" s="19">
        <v>0</v>
      </c>
      <c r="H72" s="19">
        <f>5/5</f>
        <v>1</v>
      </c>
      <c r="I72" s="19"/>
      <c r="J72" s="19"/>
      <c r="K72" s="49" t="s">
        <v>234</v>
      </c>
    </row>
    <row r="73" spans="1:11" ht="42.75" customHeight="1">
      <c r="A73" s="316"/>
      <c r="B73" s="49" t="s">
        <v>66</v>
      </c>
      <c r="C73" s="6" t="s">
        <v>67</v>
      </c>
      <c r="D73" s="6" t="s">
        <v>68</v>
      </c>
      <c r="E73" s="27">
        <v>0.4</v>
      </c>
      <c r="F73" s="27"/>
      <c r="G73" s="66">
        <v>0</v>
      </c>
      <c r="H73" s="27">
        <v>1</v>
      </c>
      <c r="I73" s="27"/>
      <c r="J73" s="27"/>
      <c r="K73" s="49" t="s">
        <v>69</v>
      </c>
    </row>
    <row r="74" spans="1:11" ht="87.75" customHeight="1">
      <c r="A74" s="316"/>
      <c r="B74" s="49" t="s">
        <v>70</v>
      </c>
      <c r="C74" s="6" t="s">
        <v>71</v>
      </c>
      <c r="D74" s="6" t="s">
        <v>72</v>
      </c>
      <c r="E74" s="27">
        <v>1</v>
      </c>
      <c r="F74" s="27"/>
      <c r="G74" s="66">
        <v>0</v>
      </c>
      <c r="H74" s="27">
        <v>1</v>
      </c>
      <c r="I74" s="27"/>
      <c r="J74" s="27"/>
      <c r="K74" s="49" t="s">
        <v>69</v>
      </c>
    </row>
    <row r="75" spans="1:11" s="8" customFormat="1" ht="30.75" customHeight="1">
      <c r="A75" s="316" t="s">
        <v>475</v>
      </c>
      <c r="B75" s="328"/>
      <c r="C75" s="328"/>
      <c r="D75" s="328"/>
      <c r="E75" s="328"/>
      <c r="F75" s="328"/>
      <c r="G75" s="328"/>
      <c r="H75" s="328"/>
      <c r="I75" s="328"/>
      <c r="J75" s="328"/>
      <c r="K75" s="328"/>
    </row>
    <row r="76" spans="1:11" ht="23.25" customHeight="1">
      <c r="A76" s="341" t="s">
        <v>73</v>
      </c>
      <c r="B76" s="341"/>
      <c r="C76" s="341"/>
      <c r="D76" s="341"/>
      <c r="E76" s="341"/>
      <c r="F76" s="341"/>
      <c r="G76" s="341"/>
      <c r="H76" s="341"/>
      <c r="I76" s="341"/>
      <c r="J76" s="341"/>
      <c r="K76" s="341"/>
    </row>
    <row r="77" spans="1:212" ht="18.75" customHeight="1">
      <c r="A77" s="314" t="s">
        <v>207</v>
      </c>
      <c r="B77" s="314"/>
      <c r="C77" s="314"/>
      <c r="D77" s="314"/>
      <c r="E77" s="314"/>
      <c r="F77" s="314"/>
      <c r="G77" s="314"/>
      <c r="H77" s="314"/>
      <c r="I77" s="314"/>
      <c r="J77" s="314"/>
      <c r="K77" s="3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314"/>
      <c r="B78" s="314"/>
      <c r="C78" s="314"/>
      <c r="D78" s="314"/>
      <c r="E78" s="314"/>
      <c r="F78" s="314"/>
      <c r="G78" s="314"/>
      <c r="H78" s="314"/>
      <c r="I78" s="314"/>
      <c r="J78" s="314"/>
      <c r="K78" s="314"/>
    </row>
    <row r="79" spans="1:11" s="2" customFormat="1" ht="35.25" customHeight="1">
      <c r="A79" s="46" t="s">
        <v>477</v>
      </c>
      <c r="B79" s="307" t="s">
        <v>479</v>
      </c>
      <c r="C79" s="307" t="s">
        <v>514</v>
      </c>
      <c r="D79" s="307" t="s">
        <v>3</v>
      </c>
      <c r="E79" s="307" t="s">
        <v>528</v>
      </c>
      <c r="F79" s="307"/>
      <c r="G79" s="307" t="s">
        <v>515</v>
      </c>
      <c r="H79" s="307"/>
      <c r="I79" s="307"/>
      <c r="J79" s="124"/>
      <c r="K79" s="307" t="s">
        <v>485</v>
      </c>
    </row>
    <row r="80" spans="1:11" s="2" customFormat="1" ht="36">
      <c r="A80" s="46" t="s">
        <v>478</v>
      </c>
      <c r="B80" s="307"/>
      <c r="C80" s="307"/>
      <c r="D80" s="307"/>
      <c r="E80" s="48" t="s">
        <v>392</v>
      </c>
      <c r="F80" s="48" t="s">
        <v>391</v>
      </c>
      <c r="G80" s="3" t="s">
        <v>516</v>
      </c>
      <c r="H80" s="3" t="s">
        <v>517</v>
      </c>
      <c r="I80" s="3" t="s">
        <v>396</v>
      </c>
      <c r="J80" s="3"/>
      <c r="K80" s="307"/>
    </row>
    <row r="81" spans="1:212" s="8" customFormat="1" ht="157.5" customHeight="1">
      <c r="A81" s="316"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316"/>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316"/>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316"/>
      <c r="B84" s="64" t="s">
        <v>558</v>
      </c>
      <c r="C84" s="64" t="s">
        <v>559</v>
      </c>
      <c r="D84" s="56" t="s">
        <v>560</v>
      </c>
      <c r="E84" s="56" t="s">
        <v>561</v>
      </c>
      <c r="F84" s="4" t="s">
        <v>562</v>
      </c>
      <c r="G84" s="62">
        <v>0</v>
      </c>
      <c r="H84" s="63">
        <v>1</v>
      </c>
      <c r="I84" s="4"/>
      <c r="J84" s="4"/>
      <c r="K84" s="97" t="s">
        <v>563</v>
      </c>
    </row>
    <row r="85" spans="1:11" s="8" customFormat="1" ht="86.25" customHeight="1">
      <c r="A85" s="316"/>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317" t="s">
        <v>130</v>
      </c>
      <c r="B87" s="317"/>
      <c r="C87" s="317"/>
      <c r="D87" s="317"/>
      <c r="E87" s="317"/>
      <c r="F87" s="317"/>
      <c r="G87" s="317"/>
      <c r="H87" s="317"/>
      <c r="I87" s="317"/>
      <c r="J87" s="317"/>
      <c r="K87" s="317"/>
    </row>
    <row r="88" spans="1:11" ht="46.5" customHeight="1">
      <c r="A88" s="312" t="s">
        <v>520</v>
      </c>
      <c r="B88" s="312"/>
      <c r="C88" s="312"/>
      <c r="D88" s="312"/>
      <c r="E88" s="312"/>
      <c r="F88" s="312"/>
      <c r="G88" s="312"/>
      <c r="H88" s="312"/>
      <c r="I88" s="312"/>
      <c r="J88" s="312"/>
      <c r="K88" s="312"/>
    </row>
    <row r="89" spans="1:11" s="2" customFormat="1" ht="35.25" customHeight="1">
      <c r="A89" s="46" t="s">
        <v>477</v>
      </c>
      <c r="B89" s="307" t="s">
        <v>479</v>
      </c>
      <c r="C89" s="307" t="s">
        <v>514</v>
      </c>
      <c r="D89" s="307" t="s">
        <v>3</v>
      </c>
      <c r="E89" s="307" t="s">
        <v>528</v>
      </c>
      <c r="F89" s="307"/>
      <c r="G89" s="307" t="s">
        <v>515</v>
      </c>
      <c r="H89" s="307"/>
      <c r="I89" s="307"/>
      <c r="J89" s="124"/>
      <c r="K89" s="307" t="s">
        <v>485</v>
      </c>
    </row>
    <row r="90" spans="1:11" s="2" customFormat="1" ht="36">
      <c r="A90" s="75" t="s">
        <v>478</v>
      </c>
      <c r="B90" s="307"/>
      <c r="C90" s="307"/>
      <c r="D90" s="307"/>
      <c r="E90" s="48" t="s">
        <v>392</v>
      </c>
      <c r="F90" s="48" t="s">
        <v>391</v>
      </c>
      <c r="G90" s="3" t="s">
        <v>516</v>
      </c>
      <c r="H90" s="3" t="s">
        <v>517</v>
      </c>
      <c r="I90" s="3" t="s">
        <v>396</v>
      </c>
      <c r="J90" s="3"/>
      <c r="K90" s="307"/>
    </row>
    <row r="91" spans="1:11" ht="72">
      <c r="A91" s="313" t="s">
        <v>481</v>
      </c>
      <c r="B91" s="315" t="s">
        <v>132</v>
      </c>
      <c r="C91" s="51" t="s">
        <v>133</v>
      </c>
      <c r="D91" s="51" t="s">
        <v>414</v>
      </c>
      <c r="E91" s="16">
        <v>1</v>
      </c>
      <c r="F91" s="51" t="s">
        <v>665</v>
      </c>
      <c r="G91" s="22">
        <v>0</v>
      </c>
      <c r="H91" s="16">
        <v>1</v>
      </c>
      <c r="I91" s="93"/>
      <c r="J91" s="93"/>
      <c r="K91" s="51" t="s">
        <v>131</v>
      </c>
    </row>
    <row r="92" spans="1:11" ht="36">
      <c r="A92" s="313"/>
      <c r="B92" s="315"/>
      <c r="C92" s="51" t="s">
        <v>685</v>
      </c>
      <c r="D92" s="51" t="s">
        <v>664</v>
      </c>
      <c r="E92" s="16" t="s">
        <v>398</v>
      </c>
      <c r="F92" s="51"/>
      <c r="G92" s="22">
        <v>0</v>
      </c>
      <c r="H92" s="16">
        <v>1</v>
      </c>
      <c r="I92" s="93"/>
      <c r="J92" s="93"/>
      <c r="K92" s="51"/>
    </row>
    <row r="93" spans="1:11" ht="60">
      <c r="A93" s="313"/>
      <c r="B93" s="315"/>
      <c r="C93" s="21" t="s">
        <v>134</v>
      </c>
      <c r="D93" s="21" t="s">
        <v>135</v>
      </c>
      <c r="E93" s="20" t="s">
        <v>413</v>
      </c>
      <c r="F93" s="4" t="s">
        <v>533</v>
      </c>
      <c r="G93" s="22">
        <v>0</v>
      </c>
      <c r="H93" s="16">
        <v>1</v>
      </c>
      <c r="I93" s="51"/>
      <c r="J93" s="51"/>
      <c r="K93" s="51" t="s">
        <v>131</v>
      </c>
    </row>
    <row r="94" spans="1:11" ht="79.5" customHeight="1">
      <c r="A94" s="313"/>
      <c r="B94" s="51" t="s">
        <v>136</v>
      </c>
      <c r="C94" s="50" t="s">
        <v>137</v>
      </c>
      <c r="D94" s="50" t="s">
        <v>138</v>
      </c>
      <c r="E94" s="20" t="s">
        <v>417</v>
      </c>
      <c r="F94" s="4" t="s">
        <v>712</v>
      </c>
      <c r="G94" s="23">
        <v>0</v>
      </c>
      <c r="H94" s="19">
        <v>1</v>
      </c>
      <c r="I94" s="51"/>
      <c r="J94" s="51"/>
      <c r="K94" s="51" t="s">
        <v>131</v>
      </c>
    </row>
    <row r="95" spans="1:11" ht="84">
      <c r="A95" s="315"/>
      <c r="B95" s="51" t="s">
        <v>209</v>
      </c>
      <c r="C95" s="50" t="s">
        <v>521</v>
      </c>
      <c r="D95" s="50" t="s">
        <v>139</v>
      </c>
      <c r="E95" s="20" t="s">
        <v>711</v>
      </c>
      <c r="F95" s="4" t="s">
        <v>415</v>
      </c>
      <c r="G95" s="23">
        <v>0</v>
      </c>
      <c r="H95" s="19">
        <v>1</v>
      </c>
      <c r="I95" s="51"/>
      <c r="J95" s="51"/>
      <c r="K95" s="51" t="s">
        <v>131</v>
      </c>
    </row>
    <row r="96" spans="1:11" ht="48">
      <c r="A96" s="315"/>
      <c r="B96" s="51" t="s">
        <v>140</v>
      </c>
      <c r="C96" s="50" t="s">
        <v>141</v>
      </c>
      <c r="D96" s="50" t="s">
        <v>142</v>
      </c>
      <c r="E96" s="20" t="s">
        <v>418</v>
      </c>
      <c r="F96" s="4" t="s">
        <v>416</v>
      </c>
      <c r="G96" s="23">
        <v>0</v>
      </c>
      <c r="H96" s="16">
        <v>1</v>
      </c>
      <c r="I96" s="51"/>
      <c r="J96" s="51"/>
      <c r="K96" s="51" t="s">
        <v>131</v>
      </c>
    </row>
    <row r="97" spans="1:11" ht="78" customHeight="1">
      <c r="A97" s="315"/>
      <c r="B97" s="51" t="s">
        <v>143</v>
      </c>
      <c r="C97" s="50" t="s">
        <v>144</v>
      </c>
      <c r="D97" s="50" t="s">
        <v>145</v>
      </c>
      <c r="E97" s="19">
        <v>0.9</v>
      </c>
      <c r="F97" s="4" t="s">
        <v>713</v>
      </c>
      <c r="G97" s="23">
        <v>0</v>
      </c>
      <c r="H97" s="16">
        <v>1</v>
      </c>
      <c r="I97" s="16"/>
      <c r="J97" s="16"/>
      <c r="K97" s="51" t="s">
        <v>131</v>
      </c>
    </row>
    <row r="98" spans="1:11" ht="54.75" customHeight="1">
      <c r="A98" s="346"/>
      <c r="B98" s="50" t="s">
        <v>339</v>
      </c>
      <c r="C98" s="50" t="s">
        <v>358</v>
      </c>
      <c r="D98" s="50" t="s">
        <v>340</v>
      </c>
      <c r="E98" s="20">
        <v>1</v>
      </c>
      <c r="F98" s="4"/>
      <c r="G98" s="23">
        <v>0</v>
      </c>
      <c r="H98" s="23">
        <v>1</v>
      </c>
      <c r="I98" s="23"/>
      <c r="J98" s="23"/>
      <c r="K98" s="51" t="s">
        <v>338</v>
      </c>
    </row>
    <row r="99" spans="1:11" ht="36">
      <c r="A99" s="313" t="s">
        <v>146</v>
      </c>
      <c r="B99" s="28" t="s">
        <v>66</v>
      </c>
      <c r="C99" s="6" t="s">
        <v>67</v>
      </c>
      <c r="D99" s="6" t="s">
        <v>68</v>
      </c>
      <c r="E99" s="27">
        <v>0.8</v>
      </c>
      <c r="F99" s="4"/>
      <c r="G99" s="23">
        <v>0</v>
      </c>
      <c r="H99" s="9">
        <v>1</v>
      </c>
      <c r="I99" s="9"/>
      <c r="J99" s="9"/>
      <c r="K99" s="28" t="s">
        <v>69</v>
      </c>
    </row>
    <row r="100" spans="1:11" ht="61.5" customHeight="1">
      <c r="A100" s="314"/>
      <c r="B100" s="28" t="s">
        <v>70</v>
      </c>
      <c r="C100" s="6" t="s">
        <v>71</v>
      </c>
      <c r="D100" s="6" t="s">
        <v>72</v>
      </c>
      <c r="E100" s="27">
        <v>1</v>
      </c>
      <c r="F100" s="4" t="s">
        <v>420</v>
      </c>
      <c r="G100" s="23">
        <v>0</v>
      </c>
      <c r="H100" s="9">
        <v>1</v>
      </c>
      <c r="I100" s="9"/>
      <c r="J100" s="9"/>
      <c r="K100" s="28" t="s">
        <v>69</v>
      </c>
    </row>
    <row r="101" spans="1:11" s="17" customFormat="1" ht="24" customHeight="1">
      <c r="A101" s="344" t="s">
        <v>371</v>
      </c>
      <c r="B101" s="344"/>
      <c r="C101" s="344"/>
      <c r="D101" s="344"/>
      <c r="E101" s="344"/>
      <c r="F101" s="344"/>
      <c r="G101" s="344"/>
      <c r="H101" s="344"/>
      <c r="I101" s="344"/>
      <c r="J101" s="344"/>
      <c r="K101" s="344"/>
    </row>
    <row r="102" spans="1:11" s="17" customFormat="1" ht="36" customHeight="1">
      <c r="A102" s="345" t="s">
        <v>534</v>
      </c>
      <c r="B102" s="345"/>
      <c r="C102" s="345"/>
      <c r="D102" s="345"/>
      <c r="E102" s="345"/>
      <c r="F102" s="345"/>
      <c r="G102" s="345"/>
      <c r="H102" s="345"/>
      <c r="I102" s="345"/>
      <c r="J102" s="345"/>
      <c r="K102" s="345"/>
    </row>
    <row r="103" spans="1:11" s="2" customFormat="1" ht="35.25" customHeight="1">
      <c r="A103" s="46" t="s">
        <v>477</v>
      </c>
      <c r="B103" s="307" t="s">
        <v>479</v>
      </c>
      <c r="C103" s="307" t="s">
        <v>514</v>
      </c>
      <c r="D103" s="307" t="s">
        <v>3</v>
      </c>
      <c r="E103" s="307" t="s">
        <v>528</v>
      </c>
      <c r="F103" s="307"/>
      <c r="G103" s="307" t="s">
        <v>515</v>
      </c>
      <c r="H103" s="307"/>
      <c r="I103" s="307"/>
      <c r="J103" s="124"/>
      <c r="K103" s="307" t="s">
        <v>485</v>
      </c>
    </row>
    <row r="104" spans="1:11" s="2" customFormat="1" ht="36">
      <c r="A104" s="46" t="s">
        <v>478</v>
      </c>
      <c r="B104" s="307"/>
      <c r="C104" s="307"/>
      <c r="D104" s="307"/>
      <c r="E104" s="48" t="s">
        <v>392</v>
      </c>
      <c r="F104" s="48" t="s">
        <v>391</v>
      </c>
      <c r="G104" s="3" t="s">
        <v>516</v>
      </c>
      <c r="H104" s="3" t="s">
        <v>517</v>
      </c>
      <c r="I104" s="3" t="s">
        <v>396</v>
      </c>
      <c r="J104" s="3"/>
      <c r="K104" s="307"/>
    </row>
    <row r="105" spans="1:11" s="15" customFormat="1" ht="198.75" customHeight="1">
      <c r="A105" s="314" t="s">
        <v>482</v>
      </c>
      <c r="B105" s="332" t="s">
        <v>363</v>
      </c>
      <c r="C105" s="366" t="s">
        <v>364</v>
      </c>
      <c r="D105" s="59" t="s">
        <v>365</v>
      </c>
      <c r="E105" s="59">
        <v>20</v>
      </c>
      <c r="F105" s="59" t="s">
        <v>686</v>
      </c>
      <c r="G105" s="66">
        <v>0</v>
      </c>
      <c r="H105" s="59" t="s">
        <v>687</v>
      </c>
      <c r="I105" s="66"/>
      <c r="J105" s="66"/>
      <c r="K105" s="59" t="s">
        <v>366</v>
      </c>
    </row>
    <row r="106" spans="1:11" s="15" customFormat="1" ht="141.75" customHeight="1">
      <c r="A106" s="332"/>
      <c r="B106" s="332"/>
      <c r="C106" s="366"/>
      <c r="D106" s="59" t="s">
        <v>472</v>
      </c>
      <c r="E106" s="59">
        <v>8</v>
      </c>
      <c r="F106" s="59" t="s">
        <v>688</v>
      </c>
      <c r="G106" s="66">
        <v>0</v>
      </c>
      <c r="H106" s="59" t="s">
        <v>687</v>
      </c>
      <c r="I106" s="66"/>
      <c r="J106" s="66"/>
      <c r="K106" s="59" t="s">
        <v>366</v>
      </c>
    </row>
    <row r="107" spans="1:11" s="15" customFormat="1" ht="71.25" customHeight="1">
      <c r="A107" s="332"/>
      <c r="B107" s="332"/>
      <c r="C107" s="366"/>
      <c r="D107" s="59" t="s">
        <v>367</v>
      </c>
      <c r="E107" s="59">
        <v>0</v>
      </c>
      <c r="F107" s="59" t="s">
        <v>689</v>
      </c>
      <c r="G107" s="66">
        <v>0</v>
      </c>
      <c r="H107" s="59" t="s">
        <v>687</v>
      </c>
      <c r="I107" s="66"/>
      <c r="J107" s="66"/>
      <c r="K107" s="59" t="s">
        <v>366</v>
      </c>
    </row>
    <row r="108" spans="1:11" s="15" customFormat="1" ht="149.25" customHeight="1">
      <c r="A108" s="332"/>
      <c r="B108" s="332"/>
      <c r="C108" s="366"/>
      <c r="D108" s="59" t="s">
        <v>368</v>
      </c>
      <c r="E108" s="59" t="s">
        <v>423</v>
      </c>
      <c r="F108" s="59" t="s">
        <v>690</v>
      </c>
      <c r="G108" s="66">
        <v>0</v>
      </c>
      <c r="H108" s="59" t="s">
        <v>687</v>
      </c>
      <c r="I108" s="66"/>
      <c r="J108" s="66"/>
      <c r="K108" s="59" t="s">
        <v>366</v>
      </c>
    </row>
    <row r="109" spans="1:11" s="15" customFormat="1" ht="98.25" customHeight="1">
      <c r="A109" s="332"/>
      <c r="B109" s="332"/>
      <c r="C109" s="59" t="s">
        <v>369</v>
      </c>
      <c r="D109" s="59" t="s">
        <v>370</v>
      </c>
      <c r="E109" s="59" t="s">
        <v>424</v>
      </c>
      <c r="F109" s="59" t="s">
        <v>691</v>
      </c>
      <c r="G109" s="66">
        <v>1</v>
      </c>
      <c r="H109" s="27">
        <v>1</v>
      </c>
      <c r="I109" s="59"/>
      <c r="J109" s="128"/>
      <c r="K109" s="59" t="s">
        <v>366</v>
      </c>
    </row>
    <row r="110" spans="1:11" ht="48" customHeight="1">
      <c r="A110" s="332"/>
      <c r="B110" s="59" t="s">
        <v>66</v>
      </c>
      <c r="C110" s="59" t="s">
        <v>67</v>
      </c>
      <c r="D110" s="59" t="s">
        <v>68</v>
      </c>
      <c r="E110" s="42">
        <v>1</v>
      </c>
      <c r="F110" s="59" t="s">
        <v>692</v>
      </c>
      <c r="G110" s="66">
        <v>0</v>
      </c>
      <c r="H110" s="27">
        <v>1</v>
      </c>
      <c r="I110" s="27"/>
      <c r="J110" s="27"/>
      <c r="K110" s="59" t="s">
        <v>471</v>
      </c>
    </row>
    <row r="111" spans="1:11" ht="66.75" customHeight="1">
      <c r="A111" s="332"/>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347" t="s">
        <v>272</v>
      </c>
      <c r="B113" s="347"/>
      <c r="C113" s="347"/>
      <c r="D113" s="347"/>
      <c r="E113" s="347"/>
      <c r="F113" s="347"/>
      <c r="G113" s="347"/>
      <c r="H113" s="347"/>
      <c r="I113" s="347"/>
      <c r="J113" s="347"/>
      <c r="K113" s="347"/>
    </row>
    <row r="114" spans="1:11" s="17" customFormat="1" ht="32.25" customHeight="1">
      <c r="A114" s="357" t="s">
        <v>293</v>
      </c>
      <c r="B114" s="357"/>
      <c r="C114" s="357"/>
      <c r="D114" s="357"/>
      <c r="E114" s="357"/>
      <c r="F114" s="357"/>
      <c r="G114" s="357"/>
      <c r="H114" s="357"/>
      <c r="I114" s="357"/>
      <c r="J114" s="357"/>
      <c r="K114" s="357"/>
    </row>
    <row r="115" spans="1:11" s="2" customFormat="1" ht="35.25" customHeight="1">
      <c r="A115" s="46" t="s">
        <v>477</v>
      </c>
      <c r="B115" s="307" t="s">
        <v>479</v>
      </c>
      <c r="C115" s="307" t="s">
        <v>514</v>
      </c>
      <c r="D115" s="307" t="s">
        <v>3</v>
      </c>
      <c r="E115" s="307" t="s">
        <v>528</v>
      </c>
      <c r="F115" s="307"/>
      <c r="G115" s="307" t="s">
        <v>515</v>
      </c>
      <c r="H115" s="307"/>
      <c r="I115" s="307"/>
      <c r="J115" s="124"/>
      <c r="K115" s="307" t="s">
        <v>485</v>
      </c>
    </row>
    <row r="116" spans="1:11" s="2" customFormat="1" ht="36">
      <c r="A116" s="46" t="s">
        <v>478</v>
      </c>
      <c r="B116" s="307"/>
      <c r="C116" s="307"/>
      <c r="D116" s="307"/>
      <c r="E116" s="48" t="s">
        <v>392</v>
      </c>
      <c r="F116" s="48" t="s">
        <v>391</v>
      </c>
      <c r="G116" s="3" t="s">
        <v>516</v>
      </c>
      <c r="H116" s="3" t="s">
        <v>517</v>
      </c>
      <c r="I116" s="3" t="s">
        <v>396</v>
      </c>
      <c r="J116" s="3"/>
      <c r="K116" s="307"/>
    </row>
    <row r="117" spans="1:11" s="14" customFormat="1" ht="88.5" customHeight="1">
      <c r="A117" s="332" t="s">
        <v>432</v>
      </c>
      <c r="B117" s="332" t="s">
        <v>597</v>
      </c>
      <c r="C117" s="332" t="s">
        <v>357</v>
      </c>
      <c r="D117" s="6" t="s">
        <v>596</v>
      </c>
      <c r="E117" s="87" t="s">
        <v>610</v>
      </c>
      <c r="F117" s="6" t="s">
        <v>625</v>
      </c>
      <c r="G117" s="88">
        <v>0</v>
      </c>
      <c r="H117" s="89">
        <v>6547040539</v>
      </c>
      <c r="I117" s="89"/>
      <c r="J117" s="89"/>
      <c r="K117" s="6" t="s">
        <v>611</v>
      </c>
    </row>
    <row r="118" spans="1:11" s="14" customFormat="1" ht="96">
      <c r="A118" s="332"/>
      <c r="B118" s="332"/>
      <c r="C118" s="332"/>
      <c r="D118" s="6" t="s">
        <v>476</v>
      </c>
      <c r="E118" s="27" t="s">
        <v>612</v>
      </c>
      <c r="F118" s="6" t="s">
        <v>694</v>
      </c>
      <c r="G118" s="66">
        <v>0</v>
      </c>
      <c r="H118" s="27">
        <v>0.5</v>
      </c>
      <c r="I118" s="90"/>
      <c r="J118" s="90"/>
      <c r="K118" s="6" t="s">
        <v>486</v>
      </c>
    </row>
    <row r="119" spans="1:11" s="14" customFormat="1" ht="72">
      <c r="A119" s="332"/>
      <c r="B119" s="332"/>
      <c r="C119" s="332"/>
      <c r="D119" s="6" t="s">
        <v>484</v>
      </c>
      <c r="E119" s="27" t="s">
        <v>613</v>
      </c>
      <c r="F119" s="6" t="s">
        <v>614</v>
      </c>
      <c r="G119" s="66">
        <v>0</v>
      </c>
      <c r="H119" s="27">
        <v>0.8</v>
      </c>
      <c r="I119" s="90"/>
      <c r="J119" s="90"/>
      <c r="K119" s="6" t="s">
        <v>486</v>
      </c>
    </row>
    <row r="120" spans="1:11" s="14" customFormat="1" ht="69.75" customHeight="1">
      <c r="A120" s="343"/>
      <c r="B120" s="6" t="s">
        <v>273</v>
      </c>
      <c r="C120" s="6" t="s">
        <v>274</v>
      </c>
      <c r="D120" s="6" t="s">
        <v>275</v>
      </c>
      <c r="E120" s="27">
        <v>1</v>
      </c>
      <c r="F120" s="50" t="s">
        <v>624</v>
      </c>
      <c r="G120" s="27">
        <v>0.7</v>
      </c>
      <c r="H120" s="66" t="s">
        <v>276</v>
      </c>
      <c r="I120" s="91"/>
      <c r="J120" s="91"/>
      <c r="K120" s="6" t="s">
        <v>361</v>
      </c>
    </row>
    <row r="121" spans="1:11" s="14" customFormat="1" ht="113.25" customHeight="1">
      <c r="A121" s="343"/>
      <c r="B121" s="6" t="s">
        <v>277</v>
      </c>
      <c r="C121" s="6" t="s">
        <v>278</v>
      </c>
      <c r="D121" s="6" t="s">
        <v>430</v>
      </c>
      <c r="E121" s="27">
        <v>0.9</v>
      </c>
      <c r="F121" s="50" t="s">
        <v>695</v>
      </c>
      <c r="G121" s="27">
        <v>0.9</v>
      </c>
      <c r="H121" s="27">
        <v>1</v>
      </c>
      <c r="I121" s="6"/>
      <c r="J121" s="128"/>
      <c r="K121" s="6" t="s">
        <v>487</v>
      </c>
    </row>
    <row r="122" spans="1:11" s="14" customFormat="1" ht="104.25" customHeight="1">
      <c r="A122" s="343"/>
      <c r="B122" s="6" t="s">
        <v>279</v>
      </c>
      <c r="C122" s="6" t="s">
        <v>280</v>
      </c>
      <c r="D122" s="6" t="s">
        <v>281</v>
      </c>
      <c r="E122" s="88" t="s">
        <v>425</v>
      </c>
      <c r="F122" s="50" t="s">
        <v>426</v>
      </c>
      <c r="G122" s="66">
        <v>0</v>
      </c>
      <c r="H122" s="27">
        <v>1</v>
      </c>
      <c r="I122" s="88"/>
      <c r="J122" s="88"/>
      <c r="K122" s="6" t="s">
        <v>488</v>
      </c>
    </row>
    <row r="123" spans="1:11" s="14" customFormat="1" ht="90" customHeight="1">
      <c r="A123" s="343"/>
      <c r="B123" s="6" t="s">
        <v>282</v>
      </c>
      <c r="C123" s="6" t="s">
        <v>283</v>
      </c>
      <c r="D123" s="6" t="s">
        <v>284</v>
      </c>
      <c r="E123" s="6" t="s">
        <v>615</v>
      </c>
      <c r="F123" s="50" t="s">
        <v>427</v>
      </c>
      <c r="G123" s="27">
        <v>0.87</v>
      </c>
      <c r="H123" s="27">
        <v>1</v>
      </c>
      <c r="I123" s="6"/>
      <c r="J123" s="128"/>
      <c r="K123" s="6" t="s">
        <v>488</v>
      </c>
    </row>
    <row r="124" spans="1:11" s="14" customFormat="1" ht="197.25" customHeight="1">
      <c r="A124" s="343"/>
      <c r="B124" s="26" t="s">
        <v>285</v>
      </c>
      <c r="C124" s="6" t="s">
        <v>286</v>
      </c>
      <c r="D124" s="6" t="s">
        <v>287</v>
      </c>
      <c r="E124" s="6" t="s">
        <v>616</v>
      </c>
      <c r="F124" s="50" t="s">
        <v>535</v>
      </c>
      <c r="G124" s="66">
        <v>0.5</v>
      </c>
      <c r="H124" s="27">
        <v>1</v>
      </c>
      <c r="I124" s="6"/>
      <c r="J124" s="128"/>
      <c r="K124" s="6" t="s">
        <v>489</v>
      </c>
    </row>
    <row r="125" spans="1:11" s="14" customFormat="1" ht="96">
      <c r="A125" s="343"/>
      <c r="B125" s="332" t="s">
        <v>288</v>
      </c>
      <c r="C125" s="6" t="s">
        <v>289</v>
      </c>
      <c r="D125" s="6" t="s">
        <v>290</v>
      </c>
      <c r="E125" s="6">
        <v>0</v>
      </c>
      <c r="F125" s="6" t="s">
        <v>490</v>
      </c>
      <c r="G125" s="66">
        <v>0</v>
      </c>
      <c r="H125" s="66" t="s">
        <v>276</v>
      </c>
      <c r="I125" s="6"/>
      <c r="J125" s="128"/>
      <c r="K125" s="6" t="s">
        <v>491</v>
      </c>
    </row>
    <row r="126" spans="1:11" s="14" customFormat="1" ht="48">
      <c r="A126" s="343"/>
      <c r="B126" s="332"/>
      <c r="C126" s="6" t="s">
        <v>291</v>
      </c>
      <c r="D126" s="6" t="s">
        <v>292</v>
      </c>
      <c r="E126" s="6">
        <v>0</v>
      </c>
      <c r="F126" s="6" t="s">
        <v>431</v>
      </c>
      <c r="G126" s="66">
        <v>0</v>
      </c>
      <c r="H126" s="66" t="s">
        <v>276</v>
      </c>
      <c r="I126" s="94"/>
      <c r="J126" s="94"/>
      <c r="K126" s="6" t="s">
        <v>361</v>
      </c>
    </row>
    <row r="127" spans="1:11" s="14" customFormat="1" ht="353.25" customHeight="1">
      <c r="A127" s="343"/>
      <c r="B127" s="6" t="s">
        <v>359</v>
      </c>
      <c r="C127" s="6" t="s">
        <v>428</v>
      </c>
      <c r="D127" s="6" t="s">
        <v>598</v>
      </c>
      <c r="E127" s="49" t="s">
        <v>706</v>
      </c>
      <c r="F127" s="49" t="s">
        <v>666</v>
      </c>
      <c r="G127" s="66">
        <v>0</v>
      </c>
      <c r="H127" s="66" t="s">
        <v>429</v>
      </c>
      <c r="I127" s="6"/>
      <c r="J127" s="128"/>
      <c r="K127" s="6" t="s">
        <v>360</v>
      </c>
    </row>
    <row r="128" spans="1:11" ht="48" customHeight="1">
      <c r="A128" s="343"/>
      <c r="B128" s="6" t="s">
        <v>66</v>
      </c>
      <c r="C128" s="6" t="s">
        <v>67</v>
      </c>
      <c r="D128" s="6" t="s">
        <v>68</v>
      </c>
      <c r="E128" s="42">
        <v>0.7</v>
      </c>
      <c r="F128" s="6" t="s">
        <v>594</v>
      </c>
      <c r="G128" s="66">
        <v>0</v>
      </c>
      <c r="H128" s="27">
        <v>0.7</v>
      </c>
      <c r="I128" s="6"/>
      <c r="J128" s="128"/>
      <c r="K128" s="6" t="s">
        <v>69</v>
      </c>
    </row>
    <row r="129" spans="1:11" ht="57" customHeight="1">
      <c r="A129" s="343"/>
      <c r="B129" s="6" t="s">
        <v>70</v>
      </c>
      <c r="C129" s="6" t="s">
        <v>71</v>
      </c>
      <c r="D129" s="6" t="s">
        <v>72</v>
      </c>
      <c r="E129" s="42">
        <v>1</v>
      </c>
      <c r="F129" s="6" t="s">
        <v>595</v>
      </c>
      <c r="G129" s="66">
        <v>0</v>
      </c>
      <c r="H129" s="27">
        <v>1</v>
      </c>
      <c r="I129" s="6"/>
      <c r="J129" s="128"/>
      <c r="K129" s="6" t="s">
        <v>69</v>
      </c>
    </row>
    <row r="130" spans="1:11" s="8" customFormat="1" ht="36" customHeight="1">
      <c r="A130" s="354" t="s">
        <v>483</v>
      </c>
      <c r="B130" s="355"/>
      <c r="C130" s="355"/>
      <c r="D130" s="355"/>
      <c r="E130" s="355"/>
      <c r="F130" s="355"/>
      <c r="G130" s="355"/>
      <c r="H130" s="355"/>
      <c r="I130" s="355"/>
      <c r="J130" s="355"/>
      <c r="K130" s="355"/>
    </row>
    <row r="131" spans="1:11" ht="25.5" customHeight="1">
      <c r="A131" s="341" t="s">
        <v>294</v>
      </c>
      <c r="B131" s="341"/>
      <c r="C131" s="341"/>
      <c r="D131" s="341"/>
      <c r="E131" s="341"/>
      <c r="F131" s="341"/>
      <c r="G131" s="341"/>
      <c r="H131" s="341"/>
      <c r="I131" s="341"/>
      <c r="J131" s="341"/>
      <c r="K131" s="341"/>
    </row>
    <row r="132" spans="1:11" ht="48.75" customHeight="1">
      <c r="A132" s="356" t="s">
        <v>522</v>
      </c>
      <c r="B132" s="356"/>
      <c r="C132" s="356"/>
      <c r="D132" s="356"/>
      <c r="E132" s="356"/>
      <c r="F132" s="356"/>
      <c r="G132" s="356"/>
      <c r="H132" s="356"/>
      <c r="I132" s="356"/>
      <c r="J132" s="356"/>
      <c r="K132" s="356"/>
    </row>
    <row r="133" spans="1:11" s="2" customFormat="1" ht="35.25" customHeight="1">
      <c r="A133" s="46" t="s">
        <v>477</v>
      </c>
      <c r="B133" s="307" t="s">
        <v>479</v>
      </c>
      <c r="C133" s="307" t="s">
        <v>514</v>
      </c>
      <c r="D133" s="307" t="s">
        <v>3</v>
      </c>
      <c r="E133" s="307" t="s">
        <v>528</v>
      </c>
      <c r="F133" s="307"/>
      <c r="G133" s="307" t="s">
        <v>515</v>
      </c>
      <c r="H133" s="307"/>
      <c r="I133" s="307"/>
      <c r="J133" s="124"/>
      <c r="K133" s="307" t="s">
        <v>394</v>
      </c>
    </row>
    <row r="134" spans="1:11" s="2" customFormat="1" ht="36">
      <c r="A134" s="46" t="s">
        <v>478</v>
      </c>
      <c r="B134" s="307"/>
      <c r="C134" s="307"/>
      <c r="D134" s="307"/>
      <c r="E134" s="48" t="s">
        <v>392</v>
      </c>
      <c r="F134" s="48" t="s">
        <v>391</v>
      </c>
      <c r="G134" s="3" t="s">
        <v>516</v>
      </c>
      <c r="H134" s="3" t="s">
        <v>517</v>
      </c>
      <c r="I134" s="3" t="s">
        <v>396</v>
      </c>
      <c r="J134" s="3"/>
      <c r="K134" s="307"/>
    </row>
    <row r="135" spans="1:11" s="44" customFormat="1" ht="228.75" customHeight="1">
      <c r="A135" s="359" t="s">
        <v>84</v>
      </c>
      <c r="B135" s="353" t="s">
        <v>295</v>
      </c>
      <c r="C135" s="353" t="s">
        <v>385</v>
      </c>
      <c r="D135" s="353" t="s">
        <v>599</v>
      </c>
      <c r="E135" s="353" t="s">
        <v>435</v>
      </c>
      <c r="F135" s="50" t="s">
        <v>601</v>
      </c>
      <c r="G135" s="374">
        <v>0</v>
      </c>
      <c r="H135" s="352">
        <v>1</v>
      </c>
      <c r="I135" s="367"/>
      <c r="J135" s="135"/>
      <c r="K135" s="353" t="s">
        <v>600</v>
      </c>
    </row>
    <row r="136" spans="1:11" s="44" customFormat="1" ht="193.5" customHeight="1">
      <c r="A136" s="359"/>
      <c r="B136" s="353"/>
      <c r="C136" s="353"/>
      <c r="D136" s="353"/>
      <c r="E136" s="353"/>
      <c r="F136" s="67" t="s">
        <v>602</v>
      </c>
      <c r="G136" s="374"/>
      <c r="H136" s="352"/>
      <c r="I136" s="367"/>
      <c r="J136" s="135"/>
      <c r="K136" s="353"/>
    </row>
    <row r="137" spans="1:11" s="44" customFormat="1" ht="60">
      <c r="A137" s="360"/>
      <c r="B137" s="351" t="s">
        <v>296</v>
      </c>
      <c r="C137" s="50" t="s">
        <v>523</v>
      </c>
      <c r="D137" s="4" t="s">
        <v>297</v>
      </c>
      <c r="E137" s="4" t="s">
        <v>436</v>
      </c>
      <c r="F137" s="50" t="s">
        <v>603</v>
      </c>
      <c r="G137" s="58">
        <v>0</v>
      </c>
      <c r="H137" s="68">
        <v>1</v>
      </c>
      <c r="I137" s="4"/>
      <c r="J137" s="4"/>
      <c r="K137" s="4" t="s">
        <v>298</v>
      </c>
    </row>
    <row r="138" spans="1:11" s="44" customFormat="1" ht="119.25" customHeight="1">
      <c r="A138" s="360"/>
      <c r="B138" s="351"/>
      <c r="C138" s="50" t="s">
        <v>386</v>
      </c>
      <c r="D138" s="4" t="s">
        <v>390</v>
      </c>
      <c r="E138" s="4" t="s">
        <v>524</v>
      </c>
      <c r="F138" s="50" t="s">
        <v>525</v>
      </c>
      <c r="G138" s="58">
        <v>0</v>
      </c>
      <c r="H138" s="68">
        <v>1</v>
      </c>
      <c r="I138" s="4"/>
      <c r="J138" s="4"/>
      <c r="K138" s="4" t="s">
        <v>299</v>
      </c>
    </row>
    <row r="139" spans="1:11" s="44" customFormat="1" ht="185.25" customHeight="1">
      <c r="A139" s="360"/>
      <c r="B139" s="314" t="s">
        <v>300</v>
      </c>
      <c r="C139" s="314" t="s">
        <v>387</v>
      </c>
      <c r="D139" s="314" t="s">
        <v>301</v>
      </c>
      <c r="E139" s="314" t="s">
        <v>604</v>
      </c>
      <c r="F139" s="50" t="s">
        <v>696</v>
      </c>
      <c r="G139" s="314">
        <v>0</v>
      </c>
      <c r="H139" s="314">
        <v>1</v>
      </c>
      <c r="I139" s="314"/>
      <c r="J139" s="125"/>
      <c r="K139" s="314" t="s">
        <v>302</v>
      </c>
    </row>
    <row r="140" spans="1:11" s="44" customFormat="1" ht="260.25" customHeight="1">
      <c r="A140" s="360"/>
      <c r="B140" s="328"/>
      <c r="C140" s="328"/>
      <c r="D140" s="328"/>
      <c r="E140" s="328"/>
      <c r="F140" s="50" t="s">
        <v>667</v>
      </c>
      <c r="G140" s="328"/>
      <c r="H140" s="328"/>
      <c r="I140" s="328"/>
      <c r="J140" s="130"/>
      <c r="K140" s="328"/>
    </row>
    <row r="141" spans="1:11" s="44" customFormat="1" ht="84">
      <c r="A141" s="360"/>
      <c r="B141" s="314" t="s">
        <v>303</v>
      </c>
      <c r="C141" s="4" t="s">
        <v>304</v>
      </c>
      <c r="D141" s="4" t="s">
        <v>305</v>
      </c>
      <c r="E141" s="4" t="s">
        <v>417</v>
      </c>
      <c r="F141" s="4" t="s">
        <v>433</v>
      </c>
      <c r="G141" s="69">
        <v>0</v>
      </c>
      <c r="H141" s="54"/>
      <c r="I141" s="54"/>
      <c r="J141" s="54"/>
      <c r="K141" s="4" t="s">
        <v>606</v>
      </c>
    </row>
    <row r="142" spans="1:11" s="44" customFormat="1" ht="57.75" customHeight="1">
      <c r="A142" s="360"/>
      <c r="B142" s="314"/>
      <c r="C142" s="4" t="s">
        <v>389</v>
      </c>
      <c r="D142" s="4" t="s">
        <v>388</v>
      </c>
      <c r="E142" s="4" t="s">
        <v>417</v>
      </c>
      <c r="F142" s="4" t="s">
        <v>668</v>
      </c>
      <c r="G142" s="69"/>
      <c r="H142" s="54"/>
      <c r="I142" s="54"/>
      <c r="J142" s="54"/>
      <c r="K142" s="4" t="s">
        <v>308</v>
      </c>
    </row>
    <row r="143" spans="1:11" s="44" customFormat="1" ht="48">
      <c r="A143" s="360"/>
      <c r="B143" s="314"/>
      <c r="C143" s="4" t="s">
        <v>306</v>
      </c>
      <c r="D143" s="4" t="s">
        <v>307</v>
      </c>
      <c r="E143" s="4" t="s">
        <v>425</v>
      </c>
      <c r="F143" s="4" t="s">
        <v>669</v>
      </c>
      <c r="G143" s="58">
        <v>0</v>
      </c>
      <c r="H143" s="68">
        <v>1</v>
      </c>
      <c r="I143" s="4"/>
      <c r="J143" s="4"/>
      <c r="K143" s="4" t="s">
        <v>607</v>
      </c>
    </row>
    <row r="144" spans="1:11" s="44" customFormat="1" ht="72">
      <c r="A144" s="360"/>
      <c r="B144" s="328"/>
      <c r="C144" s="4" t="s">
        <v>697</v>
      </c>
      <c r="D144" s="4" t="s">
        <v>307</v>
      </c>
      <c r="E144" s="4" t="s">
        <v>425</v>
      </c>
      <c r="F144" s="4" t="s">
        <v>628</v>
      </c>
      <c r="G144" s="58">
        <v>0</v>
      </c>
      <c r="H144" s="68">
        <v>1</v>
      </c>
      <c r="I144" s="4"/>
      <c r="J144" s="4"/>
      <c r="K144" s="4" t="s">
        <v>607</v>
      </c>
    </row>
    <row r="145" spans="1:11" s="8" customFormat="1" ht="72">
      <c r="A145" s="360"/>
      <c r="B145" s="4" t="s">
        <v>309</v>
      </c>
      <c r="C145" s="4" t="s">
        <v>310</v>
      </c>
      <c r="D145" s="4" t="s">
        <v>311</v>
      </c>
      <c r="E145" s="4" t="s">
        <v>413</v>
      </c>
      <c r="F145" s="4" t="s">
        <v>434</v>
      </c>
      <c r="G145" s="58">
        <v>0</v>
      </c>
      <c r="H145" s="68">
        <v>1</v>
      </c>
      <c r="I145" s="4"/>
      <c r="J145" s="4"/>
      <c r="K145" s="4" t="s">
        <v>312</v>
      </c>
    </row>
    <row r="146" spans="1:11" s="8" customFormat="1" ht="48">
      <c r="A146" s="305" t="s">
        <v>84</v>
      </c>
      <c r="B146" s="314" t="s">
        <v>313</v>
      </c>
      <c r="C146" s="6" t="s">
        <v>314</v>
      </c>
      <c r="D146" s="4" t="s">
        <v>315</v>
      </c>
      <c r="E146" s="4">
        <v>1</v>
      </c>
      <c r="F146" s="4" t="s">
        <v>437</v>
      </c>
      <c r="G146" s="58">
        <v>0</v>
      </c>
      <c r="H146" s="58">
        <v>1</v>
      </c>
      <c r="I146" s="58"/>
      <c r="J146" s="134"/>
      <c r="K146" s="4" t="s">
        <v>316</v>
      </c>
    </row>
    <row r="147" spans="1:11" s="8" customFormat="1" ht="48" customHeight="1">
      <c r="A147" s="306"/>
      <c r="B147" s="342"/>
      <c r="C147" s="4" t="s">
        <v>317</v>
      </c>
      <c r="D147" s="4" t="s">
        <v>318</v>
      </c>
      <c r="E147" s="4" t="s">
        <v>422</v>
      </c>
      <c r="F147" s="4" t="s">
        <v>698</v>
      </c>
      <c r="G147" s="58">
        <v>0</v>
      </c>
      <c r="H147" s="68">
        <v>1</v>
      </c>
      <c r="I147" s="68"/>
      <c r="J147" s="132"/>
      <c r="K147" s="4" t="s">
        <v>319</v>
      </c>
    </row>
    <row r="148" spans="1:11" s="8" customFormat="1" ht="45" customHeight="1">
      <c r="A148" s="306"/>
      <c r="B148" s="342"/>
      <c r="C148" s="4" t="s">
        <v>320</v>
      </c>
      <c r="D148" s="4" t="s">
        <v>321</v>
      </c>
      <c r="E148" s="4">
        <v>1</v>
      </c>
      <c r="F148" s="4" t="s">
        <v>437</v>
      </c>
      <c r="G148" s="58">
        <v>0</v>
      </c>
      <c r="H148" s="58">
        <v>1</v>
      </c>
      <c r="I148" s="58"/>
      <c r="J148" s="134"/>
      <c r="K148" s="4" t="s">
        <v>322</v>
      </c>
    </row>
    <row r="149" spans="1:11" s="8" customFormat="1" ht="30.75" customHeight="1">
      <c r="A149" s="306"/>
      <c r="B149" s="342"/>
      <c r="C149" s="50" t="s">
        <v>323</v>
      </c>
      <c r="D149" s="50" t="s">
        <v>324</v>
      </c>
      <c r="E149" s="50">
        <v>1</v>
      </c>
      <c r="F149" s="4" t="s">
        <v>437</v>
      </c>
      <c r="G149" s="58">
        <v>0</v>
      </c>
      <c r="H149" s="58">
        <v>1</v>
      </c>
      <c r="I149" s="58"/>
      <c r="J149" s="134"/>
      <c r="K149" s="4" t="s">
        <v>325</v>
      </c>
    </row>
    <row r="150" spans="1:11" s="8" customFormat="1" ht="50.25" customHeight="1">
      <c r="A150" s="306"/>
      <c r="B150" s="328"/>
      <c r="C150" s="6" t="s">
        <v>71</v>
      </c>
      <c r="D150" s="6" t="s">
        <v>72</v>
      </c>
      <c r="E150" s="42">
        <v>1</v>
      </c>
      <c r="F150" s="50" t="s">
        <v>605</v>
      </c>
      <c r="G150" s="66">
        <v>0</v>
      </c>
      <c r="H150" s="27">
        <v>1</v>
      </c>
      <c r="I150" s="27"/>
      <c r="J150" s="27"/>
      <c r="K150" s="49" t="s">
        <v>69</v>
      </c>
    </row>
    <row r="151" spans="1:208" s="45" customFormat="1" ht="55.5" customHeight="1">
      <c r="A151" s="306"/>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341" t="s">
        <v>205</v>
      </c>
      <c r="B152" s="341"/>
      <c r="C152" s="341"/>
      <c r="D152" s="341"/>
      <c r="E152" s="341"/>
      <c r="F152" s="341"/>
      <c r="G152" s="341"/>
      <c r="H152" s="341"/>
      <c r="I152" s="341"/>
      <c r="J152" s="341"/>
      <c r="K152" s="34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314" t="s">
        <v>526</v>
      </c>
      <c r="B153" s="314"/>
      <c r="C153" s="314"/>
      <c r="D153" s="314"/>
      <c r="E153" s="314"/>
      <c r="F153" s="314"/>
      <c r="G153" s="314"/>
      <c r="H153" s="314"/>
      <c r="I153" s="314"/>
      <c r="J153" s="314"/>
      <c r="K153" s="31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307" t="s">
        <v>479</v>
      </c>
      <c r="C154" s="307" t="s">
        <v>514</v>
      </c>
      <c r="D154" s="307" t="s">
        <v>3</v>
      </c>
      <c r="E154" s="307" t="s">
        <v>528</v>
      </c>
      <c r="F154" s="307"/>
      <c r="G154" s="307" t="s">
        <v>515</v>
      </c>
      <c r="H154" s="307"/>
      <c r="I154" s="307"/>
      <c r="J154" s="124"/>
      <c r="K154" s="307" t="s">
        <v>394</v>
      </c>
    </row>
    <row r="155" spans="1:11" s="2" customFormat="1" ht="36">
      <c r="A155" s="75" t="s">
        <v>478</v>
      </c>
      <c r="B155" s="307"/>
      <c r="C155" s="307"/>
      <c r="D155" s="307"/>
      <c r="E155" s="48" t="s">
        <v>392</v>
      </c>
      <c r="F155" s="48" t="s">
        <v>391</v>
      </c>
      <c r="G155" s="3" t="s">
        <v>516</v>
      </c>
      <c r="H155" s="3" t="s">
        <v>517</v>
      </c>
      <c r="I155" s="3" t="s">
        <v>396</v>
      </c>
      <c r="J155" s="3"/>
      <c r="K155" s="307"/>
    </row>
    <row r="156" spans="1:212" s="14" customFormat="1" ht="85.5" customHeight="1">
      <c r="A156" s="312"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342"/>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342"/>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342"/>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342"/>
      <c r="B160" s="50" t="s">
        <v>162</v>
      </c>
      <c r="C160" s="50" t="s">
        <v>163</v>
      </c>
      <c r="D160" s="4" t="s">
        <v>164</v>
      </c>
      <c r="E160" s="70" t="s">
        <v>441</v>
      </c>
      <c r="F160" s="49" t="s">
        <v>466</v>
      </c>
      <c r="G160" s="58">
        <v>0</v>
      </c>
      <c r="H160" s="68">
        <v>1</v>
      </c>
      <c r="I160" s="20"/>
      <c r="J160" s="131"/>
      <c r="K160" s="49" t="s">
        <v>158</v>
      </c>
    </row>
    <row r="161" spans="1:11" ht="108">
      <c r="A161" s="342"/>
      <c r="B161" s="71" t="s">
        <v>165</v>
      </c>
      <c r="C161" s="72" t="s">
        <v>166</v>
      </c>
      <c r="D161" s="4" t="s">
        <v>167</v>
      </c>
      <c r="E161" s="58">
        <v>3</v>
      </c>
      <c r="F161" s="49" t="s">
        <v>608</v>
      </c>
      <c r="G161" s="58">
        <v>0</v>
      </c>
      <c r="H161" s="58">
        <v>3</v>
      </c>
      <c r="I161" s="20"/>
      <c r="J161" s="131"/>
      <c r="K161" s="55" t="s">
        <v>168</v>
      </c>
    </row>
    <row r="162" spans="1:11" ht="84">
      <c r="A162" s="342"/>
      <c r="B162" s="71" t="s">
        <v>169</v>
      </c>
      <c r="C162" s="72" t="s">
        <v>170</v>
      </c>
      <c r="D162" s="4" t="s">
        <v>171</v>
      </c>
      <c r="E162" s="58">
        <v>1</v>
      </c>
      <c r="F162" s="49" t="s">
        <v>442</v>
      </c>
      <c r="G162" s="58">
        <v>0</v>
      </c>
      <c r="H162" s="58">
        <v>1</v>
      </c>
      <c r="I162" s="20"/>
      <c r="J162" s="131"/>
      <c r="K162" s="55" t="s">
        <v>103</v>
      </c>
    </row>
    <row r="163" spans="1:11" ht="108">
      <c r="A163" s="332" t="s">
        <v>439</v>
      </c>
      <c r="B163" s="73" t="s">
        <v>341</v>
      </c>
      <c r="C163" s="18" t="s">
        <v>172</v>
      </c>
      <c r="D163" s="4" t="s">
        <v>173</v>
      </c>
      <c r="E163" s="58">
        <v>1</v>
      </c>
      <c r="F163" s="20" t="s">
        <v>512</v>
      </c>
      <c r="G163" s="58">
        <v>0</v>
      </c>
      <c r="H163" s="58">
        <v>1</v>
      </c>
      <c r="I163" s="98"/>
      <c r="J163" s="98"/>
      <c r="K163" s="55" t="s">
        <v>174</v>
      </c>
    </row>
    <row r="164" spans="1:212" ht="56.25" customHeight="1">
      <c r="A164" s="332"/>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32"/>
      <c r="B165" s="49" t="s">
        <v>617</v>
      </c>
      <c r="C165" s="50" t="s">
        <v>618</v>
      </c>
      <c r="D165" s="4" t="s">
        <v>177</v>
      </c>
      <c r="E165" s="4">
        <v>1</v>
      </c>
      <c r="F165" s="50" t="s">
        <v>622</v>
      </c>
      <c r="G165" s="58">
        <v>0</v>
      </c>
      <c r="H165" s="58">
        <v>1</v>
      </c>
      <c r="I165" s="98"/>
      <c r="J165" s="98"/>
      <c r="K165" s="55" t="s">
        <v>178</v>
      </c>
    </row>
    <row r="166" spans="1:11" ht="216" customHeight="1">
      <c r="A166" s="332"/>
      <c r="B166" s="349" t="s">
        <v>179</v>
      </c>
      <c r="C166" s="348" t="s">
        <v>180</v>
      </c>
      <c r="D166" s="4" t="s">
        <v>176</v>
      </c>
      <c r="E166" s="4" t="s">
        <v>620</v>
      </c>
      <c r="F166" s="120" t="s">
        <v>699</v>
      </c>
      <c r="G166" s="58">
        <v>0</v>
      </c>
      <c r="H166" s="68">
        <v>1</v>
      </c>
      <c r="I166" s="50"/>
      <c r="J166" s="125"/>
      <c r="K166" s="55" t="s">
        <v>621</v>
      </c>
    </row>
    <row r="167" spans="1:11" ht="132.75" customHeight="1">
      <c r="A167" s="332"/>
      <c r="B167" s="349"/>
      <c r="C167" s="348"/>
      <c r="D167" s="4" t="s">
        <v>176</v>
      </c>
      <c r="E167" s="4" t="s">
        <v>510</v>
      </c>
      <c r="F167" s="120" t="s">
        <v>619</v>
      </c>
      <c r="G167" s="58">
        <v>0</v>
      </c>
      <c r="H167" s="68">
        <v>1</v>
      </c>
      <c r="I167" s="50"/>
      <c r="J167" s="125"/>
      <c r="K167" s="55" t="s">
        <v>621</v>
      </c>
    </row>
    <row r="168" spans="1:11" ht="120">
      <c r="A168" s="332"/>
      <c r="B168" s="74" t="s">
        <v>181</v>
      </c>
      <c r="C168" s="50" t="s">
        <v>182</v>
      </c>
      <c r="D168" s="4" t="s">
        <v>507</v>
      </c>
      <c r="E168" s="4">
        <v>1</v>
      </c>
      <c r="F168" s="49" t="s">
        <v>509</v>
      </c>
      <c r="G168" s="58">
        <v>0</v>
      </c>
      <c r="H168" s="58">
        <v>1</v>
      </c>
      <c r="I168" s="98"/>
      <c r="J168" s="98"/>
      <c r="K168" s="55" t="s">
        <v>508</v>
      </c>
    </row>
    <row r="169" spans="1:11" ht="108">
      <c r="A169" s="332"/>
      <c r="B169" s="50" t="s">
        <v>183</v>
      </c>
      <c r="C169" s="50" t="s">
        <v>184</v>
      </c>
      <c r="D169" s="4" t="s">
        <v>176</v>
      </c>
      <c r="E169" s="4" t="s">
        <v>419</v>
      </c>
      <c r="F169" s="49" t="s">
        <v>444</v>
      </c>
      <c r="G169" s="58">
        <v>0</v>
      </c>
      <c r="H169" s="68" t="s">
        <v>510</v>
      </c>
      <c r="I169" s="49"/>
      <c r="J169" s="126"/>
      <c r="K169" s="55" t="s">
        <v>174</v>
      </c>
    </row>
    <row r="170" spans="1:11" ht="48">
      <c r="A170" s="332"/>
      <c r="B170" s="50" t="s">
        <v>185</v>
      </c>
      <c r="C170" s="50" t="s">
        <v>186</v>
      </c>
      <c r="D170" s="50" t="s">
        <v>187</v>
      </c>
      <c r="E170" s="50">
        <v>1</v>
      </c>
      <c r="F170" s="49" t="s">
        <v>700</v>
      </c>
      <c r="G170" s="58">
        <v>0</v>
      </c>
      <c r="H170" s="58">
        <v>1</v>
      </c>
      <c r="I170" s="98"/>
      <c r="J170" s="98"/>
      <c r="K170" s="55" t="s">
        <v>174</v>
      </c>
    </row>
    <row r="171" spans="1:11" ht="48">
      <c r="A171" s="332"/>
      <c r="B171" s="50" t="s">
        <v>188</v>
      </c>
      <c r="C171" s="49" t="s">
        <v>189</v>
      </c>
      <c r="D171" s="50" t="s">
        <v>190</v>
      </c>
      <c r="E171" s="50" t="s">
        <v>436</v>
      </c>
      <c r="F171" s="49" t="s">
        <v>445</v>
      </c>
      <c r="G171" s="58">
        <v>0</v>
      </c>
      <c r="H171" s="50" t="s">
        <v>436</v>
      </c>
      <c r="I171" s="49"/>
      <c r="J171" s="126"/>
      <c r="K171" s="55" t="s">
        <v>174</v>
      </c>
    </row>
    <row r="172" spans="1:11" ht="36">
      <c r="A172" s="332"/>
      <c r="B172" s="50" t="s">
        <v>191</v>
      </c>
      <c r="C172" s="50" t="s">
        <v>192</v>
      </c>
      <c r="D172" s="71" t="s">
        <v>193</v>
      </c>
      <c r="E172" s="71">
        <v>1</v>
      </c>
      <c r="F172" s="49" t="s">
        <v>447</v>
      </c>
      <c r="G172" s="58">
        <v>0</v>
      </c>
      <c r="H172" s="58">
        <v>1</v>
      </c>
      <c r="I172" s="49"/>
      <c r="J172" s="126"/>
      <c r="K172" s="55" t="s">
        <v>174</v>
      </c>
    </row>
    <row r="173" spans="1:11" ht="48">
      <c r="A173" s="332"/>
      <c r="B173" s="50" t="s">
        <v>194</v>
      </c>
      <c r="C173" s="50" t="s">
        <v>195</v>
      </c>
      <c r="D173" s="49" t="s">
        <v>196</v>
      </c>
      <c r="E173" s="49">
        <v>1</v>
      </c>
      <c r="F173" s="74" t="s">
        <v>609</v>
      </c>
      <c r="G173" s="20">
        <v>0</v>
      </c>
      <c r="H173" s="20">
        <v>1</v>
      </c>
      <c r="I173" s="49"/>
      <c r="J173" s="126"/>
      <c r="K173" s="55" t="s">
        <v>174</v>
      </c>
    </row>
    <row r="174" spans="1:11" ht="36">
      <c r="A174" s="332" t="s">
        <v>197</v>
      </c>
      <c r="B174" s="26" t="s">
        <v>198</v>
      </c>
      <c r="C174" s="52" t="s">
        <v>199</v>
      </c>
      <c r="D174" s="53" t="s">
        <v>200</v>
      </c>
      <c r="E174" s="53" t="s">
        <v>572</v>
      </c>
      <c r="F174" s="97"/>
      <c r="G174" s="99">
        <v>0</v>
      </c>
      <c r="H174" s="96">
        <v>1</v>
      </c>
      <c r="I174" s="99"/>
      <c r="J174" s="131"/>
      <c r="K174" s="55" t="s">
        <v>201</v>
      </c>
    </row>
    <row r="175" spans="1:11" ht="60">
      <c r="A175" s="342"/>
      <c r="B175" s="52" t="s">
        <v>202</v>
      </c>
      <c r="C175" s="52" t="s">
        <v>203</v>
      </c>
      <c r="D175" s="52" t="s">
        <v>176</v>
      </c>
      <c r="E175" s="99" t="s">
        <v>422</v>
      </c>
      <c r="F175" s="56" t="s">
        <v>467</v>
      </c>
      <c r="G175" s="99">
        <v>0</v>
      </c>
      <c r="H175" s="19">
        <v>1</v>
      </c>
      <c r="I175" s="98"/>
      <c r="J175" s="98"/>
      <c r="K175" s="55" t="s">
        <v>168</v>
      </c>
    </row>
    <row r="176" spans="1:11" ht="72">
      <c r="A176" s="342"/>
      <c r="B176" s="72" t="s">
        <v>268</v>
      </c>
      <c r="C176" s="72" t="s">
        <v>271</v>
      </c>
      <c r="D176" s="52" t="s">
        <v>269</v>
      </c>
      <c r="E176" s="52" t="s">
        <v>573</v>
      </c>
      <c r="F176" s="97"/>
      <c r="G176" s="99">
        <v>0</v>
      </c>
      <c r="H176" s="19">
        <v>1</v>
      </c>
      <c r="I176" s="99"/>
      <c r="J176" s="131"/>
      <c r="K176" s="55" t="s">
        <v>204</v>
      </c>
    </row>
    <row r="177" spans="1:11" ht="36">
      <c r="A177" s="342"/>
      <c r="B177" s="53" t="s">
        <v>66</v>
      </c>
      <c r="C177" s="59" t="s">
        <v>67</v>
      </c>
      <c r="D177" s="59" t="s">
        <v>68</v>
      </c>
      <c r="E177" s="42">
        <v>0.8</v>
      </c>
      <c r="F177" s="4" t="s">
        <v>446</v>
      </c>
      <c r="G177" s="66">
        <v>0</v>
      </c>
      <c r="H177" s="27">
        <v>1</v>
      </c>
      <c r="I177" s="27"/>
      <c r="J177" s="27"/>
      <c r="K177" s="53" t="s">
        <v>69</v>
      </c>
    </row>
    <row r="178" spans="1:11" ht="72">
      <c r="A178" s="342"/>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347" t="s">
        <v>86</v>
      </c>
      <c r="B180" s="347"/>
      <c r="C180" s="347"/>
      <c r="D180" s="347"/>
      <c r="E180" s="347"/>
      <c r="F180" s="347"/>
      <c r="G180" s="347"/>
      <c r="H180" s="347"/>
      <c r="I180" s="347"/>
      <c r="J180" s="347"/>
      <c r="K180" s="347"/>
    </row>
    <row r="181" spans="1:11" ht="24" customHeight="1">
      <c r="A181" s="358" t="s">
        <v>87</v>
      </c>
      <c r="B181" s="358"/>
      <c r="C181" s="358"/>
      <c r="D181" s="358"/>
      <c r="E181" s="358"/>
      <c r="F181" s="358"/>
      <c r="G181" s="358"/>
      <c r="H181" s="358"/>
      <c r="I181" s="358"/>
      <c r="J181" s="358"/>
      <c r="K181" s="358"/>
    </row>
    <row r="182" spans="1:11" s="2" customFormat="1" ht="35.25" customHeight="1">
      <c r="A182" s="75" t="s">
        <v>477</v>
      </c>
      <c r="B182" s="307" t="s">
        <v>479</v>
      </c>
      <c r="C182" s="307" t="s">
        <v>514</v>
      </c>
      <c r="D182" s="307" t="s">
        <v>3</v>
      </c>
      <c r="E182" s="307" t="s">
        <v>528</v>
      </c>
      <c r="F182" s="307"/>
      <c r="G182" s="307" t="s">
        <v>515</v>
      </c>
      <c r="H182" s="307"/>
      <c r="I182" s="307"/>
      <c r="J182" s="124"/>
      <c r="K182" s="307" t="s">
        <v>394</v>
      </c>
    </row>
    <row r="183" spans="1:11" s="2" customFormat="1" ht="36">
      <c r="A183" s="75" t="s">
        <v>478</v>
      </c>
      <c r="B183" s="307"/>
      <c r="C183" s="307"/>
      <c r="D183" s="307"/>
      <c r="E183" s="48" t="s">
        <v>392</v>
      </c>
      <c r="F183" s="48" t="s">
        <v>391</v>
      </c>
      <c r="G183" s="3" t="s">
        <v>516</v>
      </c>
      <c r="H183" s="3" t="s">
        <v>517</v>
      </c>
      <c r="I183" s="3" t="s">
        <v>396</v>
      </c>
      <c r="J183" s="3"/>
      <c r="K183" s="307"/>
    </row>
    <row r="184" spans="1:11" ht="72">
      <c r="A184" s="313" t="s">
        <v>88</v>
      </c>
      <c r="B184" s="50" t="s">
        <v>89</v>
      </c>
      <c r="C184" s="50" t="s">
        <v>90</v>
      </c>
      <c r="D184" s="50" t="s">
        <v>116</v>
      </c>
      <c r="E184" s="82">
        <v>1</v>
      </c>
      <c r="F184" s="83" t="s">
        <v>473</v>
      </c>
      <c r="G184" s="19">
        <v>0</v>
      </c>
      <c r="H184" s="82">
        <v>1</v>
      </c>
      <c r="I184" s="32"/>
      <c r="J184" s="32"/>
      <c r="K184" s="100" t="s">
        <v>91</v>
      </c>
    </row>
    <row r="185" spans="1:11" ht="80.25" customHeight="1">
      <c r="A185" s="313"/>
      <c r="B185" s="50" t="s">
        <v>92</v>
      </c>
      <c r="C185" s="50" t="s">
        <v>93</v>
      </c>
      <c r="D185" s="50" t="s">
        <v>94</v>
      </c>
      <c r="E185" s="70" t="s">
        <v>537</v>
      </c>
      <c r="F185" s="84" t="s">
        <v>538</v>
      </c>
      <c r="G185" s="19">
        <v>0</v>
      </c>
      <c r="H185" s="82">
        <v>1</v>
      </c>
      <c r="I185" s="58"/>
      <c r="J185" s="134"/>
      <c r="K185" s="100" t="s">
        <v>539</v>
      </c>
    </row>
    <row r="186" spans="1:11" ht="88.5" customHeight="1">
      <c r="A186" s="313"/>
      <c r="B186" s="50" t="s">
        <v>95</v>
      </c>
      <c r="C186" s="50" t="s">
        <v>701</v>
      </c>
      <c r="D186" s="50" t="s">
        <v>96</v>
      </c>
      <c r="E186" s="70" t="s">
        <v>540</v>
      </c>
      <c r="F186" s="84" t="s">
        <v>702</v>
      </c>
      <c r="G186" s="19">
        <v>0.1</v>
      </c>
      <c r="H186" s="82">
        <v>1</v>
      </c>
      <c r="I186" s="4"/>
      <c r="J186" s="4"/>
      <c r="K186" s="50" t="s">
        <v>539</v>
      </c>
    </row>
    <row r="187" spans="1:11" ht="72">
      <c r="A187" s="313"/>
      <c r="B187" s="50" t="s">
        <v>97</v>
      </c>
      <c r="C187" s="50" t="s">
        <v>98</v>
      </c>
      <c r="D187" s="50" t="s">
        <v>99</v>
      </c>
      <c r="E187" s="70" t="s">
        <v>449</v>
      </c>
      <c r="F187" s="84" t="s">
        <v>703</v>
      </c>
      <c r="G187" s="19">
        <v>0</v>
      </c>
      <c r="H187" s="82">
        <v>1</v>
      </c>
      <c r="I187" s="32"/>
      <c r="J187" s="32"/>
      <c r="K187" s="50" t="s">
        <v>539</v>
      </c>
    </row>
    <row r="188" spans="1:11" ht="113.25" customHeight="1">
      <c r="A188" s="313"/>
      <c r="B188" s="50" t="s">
        <v>100</v>
      </c>
      <c r="C188" s="50" t="s">
        <v>101</v>
      </c>
      <c r="D188" s="50" t="s">
        <v>102</v>
      </c>
      <c r="E188" s="34" t="s">
        <v>541</v>
      </c>
      <c r="F188" s="85" t="s">
        <v>542</v>
      </c>
      <c r="G188" s="19">
        <v>0</v>
      </c>
      <c r="H188" s="82">
        <v>1</v>
      </c>
      <c r="I188" s="32"/>
      <c r="J188" s="32"/>
      <c r="K188" s="50" t="s">
        <v>103</v>
      </c>
    </row>
    <row r="189" spans="1:11" ht="120" customHeight="1">
      <c r="A189" s="313"/>
      <c r="B189" s="50" t="s">
        <v>104</v>
      </c>
      <c r="C189" s="50" t="s">
        <v>105</v>
      </c>
      <c r="D189" s="50" t="s">
        <v>117</v>
      </c>
      <c r="E189" s="34" t="s">
        <v>417</v>
      </c>
      <c r="F189" s="50" t="s">
        <v>543</v>
      </c>
      <c r="G189" s="19">
        <v>0</v>
      </c>
      <c r="H189" s="82">
        <v>1</v>
      </c>
      <c r="I189" s="34"/>
      <c r="J189" s="34"/>
      <c r="K189" s="50" t="s">
        <v>103</v>
      </c>
    </row>
    <row r="190" spans="1:11" ht="144" customHeight="1">
      <c r="A190" s="313"/>
      <c r="B190" s="50"/>
      <c r="C190" s="50" t="s">
        <v>106</v>
      </c>
      <c r="D190" s="50" t="s">
        <v>107</v>
      </c>
      <c r="E190" s="70" t="s">
        <v>544</v>
      </c>
      <c r="F190" s="119" t="s">
        <v>704</v>
      </c>
      <c r="G190" s="19">
        <v>0</v>
      </c>
      <c r="H190" s="82">
        <v>1</v>
      </c>
      <c r="I190" s="37"/>
      <c r="J190" s="37"/>
      <c r="K190" s="50" t="s">
        <v>330</v>
      </c>
    </row>
    <row r="191" spans="1:11" ht="128.25" customHeight="1">
      <c r="A191" s="313"/>
      <c r="B191" s="50" t="s">
        <v>108</v>
      </c>
      <c r="C191" s="50" t="s">
        <v>109</v>
      </c>
      <c r="D191" s="50" t="s">
        <v>110</v>
      </c>
      <c r="E191" s="34" t="s">
        <v>448</v>
      </c>
      <c r="F191" s="119" t="s">
        <v>549</v>
      </c>
      <c r="G191" s="19">
        <v>0</v>
      </c>
      <c r="H191" s="19">
        <v>0</v>
      </c>
      <c r="I191" s="84"/>
      <c r="J191" s="84"/>
      <c r="K191" s="50" t="s">
        <v>111</v>
      </c>
    </row>
    <row r="192" spans="1:11" s="8" customFormat="1" ht="148.5" customHeight="1">
      <c r="A192" s="313"/>
      <c r="B192" s="314" t="s">
        <v>112</v>
      </c>
      <c r="C192" s="314" t="s">
        <v>113</v>
      </c>
      <c r="D192" s="50" t="s">
        <v>114</v>
      </c>
      <c r="E192" s="66">
        <v>1</v>
      </c>
      <c r="F192" s="50" t="s">
        <v>705</v>
      </c>
      <c r="G192" s="19">
        <v>0</v>
      </c>
      <c r="H192" s="82">
        <v>1</v>
      </c>
      <c r="I192" s="38"/>
      <c r="J192" s="38"/>
      <c r="K192" s="49" t="s">
        <v>545</v>
      </c>
    </row>
    <row r="193" spans="1:11" s="8" customFormat="1" ht="132">
      <c r="A193" s="50"/>
      <c r="B193" s="314"/>
      <c r="C193" s="314"/>
      <c r="D193" s="50" t="s">
        <v>115</v>
      </c>
      <c r="E193" s="27">
        <v>1</v>
      </c>
      <c r="F193" s="86" t="s">
        <v>546</v>
      </c>
      <c r="G193" s="19">
        <v>0</v>
      </c>
      <c r="H193" s="82">
        <v>1</v>
      </c>
      <c r="I193" s="37"/>
      <c r="J193" s="37"/>
      <c r="K193" s="49" t="s">
        <v>474</v>
      </c>
    </row>
    <row r="194" spans="1:11" s="8" customFormat="1" ht="48" customHeight="1">
      <c r="A194" s="364"/>
      <c r="B194" s="53" t="s">
        <v>66</v>
      </c>
      <c r="C194" s="55" t="s">
        <v>67</v>
      </c>
      <c r="D194" s="59" t="s">
        <v>68</v>
      </c>
      <c r="E194" s="82">
        <v>1</v>
      </c>
      <c r="F194" s="86" t="s">
        <v>547</v>
      </c>
      <c r="G194" s="19">
        <v>0</v>
      </c>
      <c r="H194" s="82">
        <v>1</v>
      </c>
      <c r="I194" s="39"/>
      <c r="J194" s="39"/>
      <c r="K194" s="52" t="s">
        <v>103</v>
      </c>
    </row>
    <row r="195" spans="1:11" ht="60">
      <c r="A195" s="364"/>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347" t="s">
        <v>326</v>
      </c>
      <c r="B197" s="347"/>
      <c r="C197" s="347"/>
      <c r="D197" s="347"/>
      <c r="E197" s="347"/>
      <c r="F197" s="347"/>
      <c r="G197" s="347"/>
      <c r="H197" s="347"/>
      <c r="I197" s="347"/>
      <c r="J197" s="347"/>
      <c r="K197" s="347"/>
    </row>
    <row r="198" spans="1:11" s="2" customFormat="1" ht="35.25" customHeight="1">
      <c r="A198" s="46" t="s">
        <v>477</v>
      </c>
      <c r="B198" s="307" t="s">
        <v>479</v>
      </c>
      <c r="C198" s="307" t="s">
        <v>514</v>
      </c>
      <c r="D198" s="307" t="s">
        <v>3</v>
      </c>
      <c r="E198" s="307" t="s">
        <v>528</v>
      </c>
      <c r="F198" s="307"/>
      <c r="G198" s="307" t="s">
        <v>515</v>
      </c>
      <c r="H198" s="307"/>
      <c r="I198" s="307"/>
      <c r="J198" s="124"/>
      <c r="K198" s="307" t="s">
        <v>394</v>
      </c>
    </row>
    <row r="199" spans="1:11" s="2" customFormat="1" ht="36">
      <c r="A199" s="75" t="s">
        <v>478</v>
      </c>
      <c r="B199" s="307"/>
      <c r="C199" s="307"/>
      <c r="D199" s="307"/>
      <c r="E199" s="48" t="s">
        <v>392</v>
      </c>
      <c r="F199" s="48" t="s">
        <v>391</v>
      </c>
      <c r="G199" s="3" t="s">
        <v>516</v>
      </c>
      <c r="H199" s="3" t="s">
        <v>517</v>
      </c>
      <c r="I199" s="3" t="s">
        <v>396</v>
      </c>
      <c r="J199" s="3"/>
      <c r="K199" s="307"/>
    </row>
    <row r="200" spans="1:11" ht="54" customHeight="1">
      <c r="A200" s="362" t="s">
        <v>242</v>
      </c>
      <c r="B200" s="4" t="s">
        <v>74</v>
      </c>
      <c r="C200" s="52" t="s">
        <v>575</v>
      </c>
      <c r="D200" s="52" t="s">
        <v>576</v>
      </c>
      <c r="E200" s="99">
        <v>1</v>
      </c>
      <c r="F200" s="56" t="s">
        <v>577</v>
      </c>
      <c r="G200" s="99">
        <v>0</v>
      </c>
      <c r="H200" s="99">
        <v>1</v>
      </c>
      <c r="I200" s="99"/>
      <c r="J200" s="131"/>
      <c r="K200" s="54" t="s">
        <v>578</v>
      </c>
    </row>
    <row r="201" spans="1:11" ht="54" customHeight="1">
      <c r="A201" s="363"/>
      <c r="B201" s="52" t="s">
        <v>75</v>
      </c>
      <c r="C201" s="52" t="s">
        <v>118</v>
      </c>
      <c r="D201" s="52" t="s">
        <v>270</v>
      </c>
      <c r="E201" s="96" t="s">
        <v>579</v>
      </c>
      <c r="F201" s="52"/>
      <c r="G201" s="95">
        <v>0</v>
      </c>
      <c r="H201" s="96">
        <v>1</v>
      </c>
      <c r="I201" s="52"/>
      <c r="J201" s="125"/>
      <c r="K201" s="54" t="s">
        <v>578</v>
      </c>
    </row>
    <row r="202" spans="1:11" ht="70.5" customHeight="1">
      <c r="A202" s="363"/>
      <c r="B202" s="52" t="s">
        <v>76</v>
      </c>
      <c r="C202" s="52" t="s">
        <v>77</v>
      </c>
      <c r="D202" s="52" t="s">
        <v>580</v>
      </c>
      <c r="E202" s="96" t="s">
        <v>581</v>
      </c>
      <c r="F202" s="52" t="s">
        <v>582</v>
      </c>
      <c r="G202" s="95">
        <v>0</v>
      </c>
      <c r="H202" s="96">
        <v>1</v>
      </c>
      <c r="I202" s="52"/>
      <c r="J202" s="125"/>
      <c r="K202" s="54" t="s">
        <v>578</v>
      </c>
    </row>
    <row r="203" spans="1:11" ht="52.5" customHeight="1">
      <c r="A203" s="363"/>
      <c r="B203" s="314" t="s">
        <v>119</v>
      </c>
      <c r="C203" s="52" t="s">
        <v>79</v>
      </c>
      <c r="D203" s="52" t="s">
        <v>583</v>
      </c>
      <c r="E203" s="96" t="s">
        <v>584</v>
      </c>
      <c r="F203" s="52" t="s">
        <v>585</v>
      </c>
      <c r="G203" s="95">
        <v>0</v>
      </c>
      <c r="H203" s="96">
        <v>1</v>
      </c>
      <c r="I203" s="96"/>
      <c r="J203" s="132"/>
      <c r="K203" s="54" t="s">
        <v>78</v>
      </c>
    </row>
    <row r="204" spans="1:11" ht="96">
      <c r="A204" s="363"/>
      <c r="B204" s="342"/>
      <c r="C204" s="52" t="s">
        <v>344</v>
      </c>
      <c r="D204" s="52" t="s">
        <v>586</v>
      </c>
      <c r="E204" s="19">
        <f>1000/5000</f>
        <v>0.2</v>
      </c>
      <c r="F204" s="52" t="s">
        <v>587</v>
      </c>
      <c r="G204" s="96">
        <v>0.8</v>
      </c>
      <c r="H204" s="96">
        <v>1</v>
      </c>
      <c r="I204" s="96"/>
      <c r="J204" s="132"/>
      <c r="K204" s="54" t="s">
        <v>78</v>
      </c>
    </row>
    <row r="205" spans="1:11" ht="72">
      <c r="A205" s="363"/>
      <c r="B205" s="52" t="s">
        <v>80</v>
      </c>
      <c r="C205" s="52" t="s">
        <v>81</v>
      </c>
      <c r="D205" s="52" t="s">
        <v>590</v>
      </c>
      <c r="E205" s="96">
        <v>1</v>
      </c>
      <c r="F205" s="52"/>
      <c r="G205" s="95">
        <v>0</v>
      </c>
      <c r="H205" s="96">
        <v>1</v>
      </c>
      <c r="I205" s="96"/>
      <c r="J205" s="132"/>
      <c r="K205" s="54" t="s">
        <v>78</v>
      </c>
    </row>
    <row r="206" spans="1:11" ht="165.75" customHeight="1">
      <c r="A206" s="363"/>
      <c r="B206" s="52" t="s">
        <v>82</v>
      </c>
      <c r="C206" s="52" t="s">
        <v>83</v>
      </c>
      <c r="D206" s="52" t="s">
        <v>588</v>
      </c>
      <c r="E206" s="96">
        <v>1</v>
      </c>
      <c r="F206" s="52" t="s">
        <v>591</v>
      </c>
      <c r="G206" s="95">
        <v>0</v>
      </c>
      <c r="H206" s="96">
        <v>1</v>
      </c>
      <c r="I206" s="52"/>
      <c r="J206" s="125"/>
      <c r="K206" s="54" t="s">
        <v>578</v>
      </c>
    </row>
    <row r="207" spans="1:11" ht="64.5" customHeight="1">
      <c r="A207" s="363"/>
      <c r="B207" s="53" t="s">
        <v>66</v>
      </c>
      <c r="C207" s="59" t="s">
        <v>67</v>
      </c>
      <c r="D207" s="59" t="s">
        <v>68</v>
      </c>
      <c r="E207" s="27">
        <v>0.4</v>
      </c>
      <c r="F207" s="97" t="s">
        <v>589</v>
      </c>
      <c r="G207" s="66">
        <v>0</v>
      </c>
      <c r="H207" s="27">
        <v>1</v>
      </c>
      <c r="I207" s="27"/>
      <c r="J207" s="27"/>
      <c r="K207" s="53" t="s">
        <v>69</v>
      </c>
    </row>
    <row r="208" spans="1:11" ht="59.25" customHeight="1">
      <c r="A208" s="363"/>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350" t="s">
        <v>241</v>
      </c>
      <c r="B210" s="350"/>
      <c r="C210" s="350"/>
      <c r="D210" s="350"/>
      <c r="E210" s="350"/>
      <c r="F210" s="350"/>
      <c r="G210" s="350"/>
      <c r="H210" s="350"/>
      <c r="I210" s="350"/>
      <c r="J210" s="350"/>
      <c r="K210" s="350"/>
    </row>
    <row r="211" spans="1:11" ht="27" customHeight="1">
      <c r="A211" s="365" t="s">
        <v>331</v>
      </c>
      <c r="B211" s="365"/>
      <c r="C211" s="365"/>
      <c r="D211" s="365"/>
      <c r="E211" s="365"/>
      <c r="F211" s="365"/>
      <c r="G211" s="365"/>
      <c r="H211" s="365"/>
      <c r="I211" s="365"/>
      <c r="J211" s="365"/>
      <c r="K211" s="365"/>
    </row>
    <row r="212" spans="1:11" s="2" customFormat="1" ht="35.25" customHeight="1">
      <c r="A212" s="46" t="s">
        <v>477</v>
      </c>
      <c r="B212" s="307" t="s">
        <v>479</v>
      </c>
      <c r="C212" s="307" t="s">
        <v>514</v>
      </c>
      <c r="D212" s="307" t="s">
        <v>3</v>
      </c>
      <c r="E212" s="307" t="s">
        <v>528</v>
      </c>
      <c r="F212" s="307"/>
      <c r="G212" s="307" t="s">
        <v>515</v>
      </c>
      <c r="H212" s="307"/>
      <c r="I212" s="307"/>
      <c r="J212" s="124"/>
      <c r="K212" s="307" t="s">
        <v>394</v>
      </c>
    </row>
    <row r="213" spans="1:11" s="2" customFormat="1" ht="36">
      <c r="A213" s="46" t="s">
        <v>478</v>
      </c>
      <c r="B213" s="307"/>
      <c r="C213" s="307"/>
      <c r="D213" s="307"/>
      <c r="E213" s="48" t="s">
        <v>392</v>
      </c>
      <c r="F213" s="48" t="s">
        <v>391</v>
      </c>
      <c r="G213" s="3" t="s">
        <v>516</v>
      </c>
      <c r="H213" s="3" t="s">
        <v>517</v>
      </c>
      <c r="I213" s="3" t="s">
        <v>396</v>
      </c>
      <c r="J213" s="3"/>
      <c r="K213" s="307"/>
    </row>
    <row r="214" spans="1:11" ht="96">
      <c r="A214" s="314" t="s">
        <v>242</v>
      </c>
      <c r="B214" s="52" t="s">
        <v>243</v>
      </c>
      <c r="C214" s="52" t="s">
        <v>244</v>
      </c>
      <c r="D214" s="52" t="s">
        <v>245</v>
      </c>
      <c r="E214" s="80" t="s">
        <v>451</v>
      </c>
      <c r="F214" s="52" t="s">
        <v>452</v>
      </c>
      <c r="G214" s="95">
        <v>0</v>
      </c>
      <c r="H214" s="96">
        <v>1</v>
      </c>
      <c r="I214" s="52"/>
      <c r="J214" s="125"/>
      <c r="K214" s="52" t="s">
        <v>246</v>
      </c>
    </row>
    <row r="215" spans="1:11" ht="72">
      <c r="A215" s="316"/>
      <c r="B215" s="52" t="s">
        <v>247</v>
      </c>
      <c r="C215" s="52" t="s">
        <v>248</v>
      </c>
      <c r="D215" s="52" t="s">
        <v>249</v>
      </c>
      <c r="E215" s="96">
        <v>1</v>
      </c>
      <c r="F215" s="52" t="s">
        <v>453</v>
      </c>
      <c r="G215" s="95">
        <v>0</v>
      </c>
      <c r="H215" s="96">
        <v>1</v>
      </c>
      <c r="I215" s="96"/>
      <c r="J215" s="132"/>
      <c r="K215" s="4" t="s">
        <v>127</v>
      </c>
    </row>
    <row r="216" spans="1:11" ht="48">
      <c r="A216" s="316"/>
      <c r="B216" s="52" t="s">
        <v>250</v>
      </c>
      <c r="C216" s="52" t="s">
        <v>251</v>
      </c>
      <c r="D216" s="52" t="s">
        <v>252</v>
      </c>
      <c r="E216" s="96">
        <v>1</v>
      </c>
      <c r="F216" s="52" t="s">
        <v>454</v>
      </c>
      <c r="G216" s="95">
        <v>0</v>
      </c>
      <c r="H216" s="96">
        <v>1</v>
      </c>
      <c r="I216" s="96"/>
      <c r="J216" s="132"/>
      <c r="K216" s="4" t="s">
        <v>253</v>
      </c>
    </row>
    <row r="217" spans="1:11" ht="60">
      <c r="A217" s="316"/>
      <c r="B217" s="52" t="s">
        <v>254</v>
      </c>
      <c r="C217" s="52" t="s">
        <v>255</v>
      </c>
      <c r="D217" s="52" t="s">
        <v>256</v>
      </c>
      <c r="E217" s="81">
        <v>24927184</v>
      </c>
      <c r="F217" s="52" t="s">
        <v>627</v>
      </c>
      <c r="G217" s="95">
        <v>0</v>
      </c>
      <c r="H217" s="96">
        <v>1</v>
      </c>
      <c r="I217" s="81"/>
      <c r="J217" s="81"/>
      <c r="K217" s="4" t="s">
        <v>127</v>
      </c>
    </row>
    <row r="218" spans="1:11" ht="62.25" customHeight="1">
      <c r="A218" s="316"/>
      <c r="B218" s="314" t="s">
        <v>257</v>
      </c>
      <c r="C218" s="52" t="s">
        <v>258</v>
      </c>
      <c r="D218" s="52" t="s">
        <v>259</v>
      </c>
      <c r="E218" s="95">
        <v>220</v>
      </c>
      <c r="F218" s="52" t="s">
        <v>626</v>
      </c>
      <c r="G218" s="95">
        <v>0</v>
      </c>
      <c r="H218" s="96">
        <v>1</v>
      </c>
      <c r="I218" s="52"/>
      <c r="J218" s="125"/>
      <c r="K218" s="4" t="s">
        <v>260</v>
      </c>
    </row>
    <row r="219" spans="1:11" ht="64.5" customHeight="1">
      <c r="A219" s="316"/>
      <c r="B219" s="314"/>
      <c r="C219" s="52" t="s">
        <v>261</v>
      </c>
      <c r="D219" s="52" t="s">
        <v>262</v>
      </c>
      <c r="E219" s="96">
        <v>0.4</v>
      </c>
      <c r="F219" s="52" t="s">
        <v>455</v>
      </c>
      <c r="G219" s="95">
        <v>0</v>
      </c>
      <c r="H219" s="96">
        <v>0.7</v>
      </c>
      <c r="I219" s="96"/>
      <c r="J219" s="132"/>
      <c r="K219" s="4" t="s">
        <v>263</v>
      </c>
    </row>
    <row r="220" spans="1:11" ht="47.25" customHeight="1">
      <c r="A220" s="316"/>
      <c r="B220" s="52" t="s">
        <v>264</v>
      </c>
      <c r="C220" s="52" t="s">
        <v>265</v>
      </c>
      <c r="D220" s="52" t="s">
        <v>266</v>
      </c>
      <c r="E220" s="96">
        <v>0.7</v>
      </c>
      <c r="F220" s="52" t="s">
        <v>456</v>
      </c>
      <c r="G220" s="95">
        <v>0</v>
      </c>
      <c r="H220" s="96">
        <v>0.7</v>
      </c>
      <c r="I220" s="96"/>
      <c r="J220" s="132"/>
      <c r="K220" s="4" t="s">
        <v>267</v>
      </c>
    </row>
    <row r="221" spans="1:11" ht="61.5" customHeight="1">
      <c r="A221" s="316"/>
      <c r="B221" s="53" t="s">
        <v>66</v>
      </c>
      <c r="C221" s="59" t="s">
        <v>67</v>
      </c>
      <c r="D221" s="59" t="s">
        <v>68</v>
      </c>
      <c r="E221" s="27">
        <v>0.5</v>
      </c>
      <c r="F221" s="52" t="s">
        <v>457</v>
      </c>
      <c r="G221" s="66">
        <v>0</v>
      </c>
      <c r="H221" s="27">
        <v>1</v>
      </c>
      <c r="I221" s="27"/>
      <c r="J221" s="27"/>
      <c r="K221" s="53" t="s">
        <v>69</v>
      </c>
    </row>
    <row r="222" spans="1:11" ht="60">
      <c r="A222" s="316"/>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08" t="s">
        <v>670</v>
      </c>
      <c r="B225" s="308"/>
      <c r="C225" s="308"/>
      <c r="D225" s="308"/>
      <c r="E225" s="308"/>
      <c r="F225" s="308"/>
      <c r="G225" s="308"/>
      <c r="H225" s="308"/>
      <c r="I225" s="308"/>
      <c r="J225" s="308"/>
      <c r="K225" s="308"/>
    </row>
    <row r="226" spans="1:11" s="2" customFormat="1" ht="37.5" customHeight="1">
      <c r="A226" s="370" t="s">
        <v>1</v>
      </c>
      <c r="B226" s="307" t="s">
        <v>2</v>
      </c>
      <c r="C226" s="307" t="s">
        <v>527</v>
      </c>
      <c r="D226" s="361" t="s">
        <v>3</v>
      </c>
      <c r="E226" s="307" t="s">
        <v>528</v>
      </c>
      <c r="F226" s="307"/>
      <c r="G226" s="307" t="s">
        <v>515</v>
      </c>
      <c r="H226" s="307"/>
      <c r="I226" s="307"/>
      <c r="J226" s="124"/>
      <c r="K226" s="307" t="s">
        <v>5</v>
      </c>
    </row>
    <row r="227" spans="1:11" s="2" customFormat="1" ht="36">
      <c r="A227" s="370"/>
      <c r="B227" s="307"/>
      <c r="C227" s="307"/>
      <c r="D227" s="361"/>
      <c r="E227" s="48" t="s">
        <v>392</v>
      </c>
      <c r="F227" s="48" t="s">
        <v>391</v>
      </c>
      <c r="G227" s="3" t="s">
        <v>516</v>
      </c>
      <c r="H227" s="3" t="s">
        <v>517</v>
      </c>
      <c r="I227" s="3" t="s">
        <v>396</v>
      </c>
      <c r="J227" s="3"/>
      <c r="K227" s="307"/>
    </row>
    <row r="228" spans="1:11" ht="391.5" customHeight="1">
      <c r="A228" s="314" t="s">
        <v>120</v>
      </c>
      <c r="B228" s="314" t="s">
        <v>121</v>
      </c>
      <c r="C228" s="314" t="s">
        <v>332</v>
      </c>
      <c r="D228" s="52" t="s">
        <v>122</v>
      </c>
      <c r="E228" s="123" t="s">
        <v>722</v>
      </c>
      <c r="F228" s="137" t="s">
        <v>720</v>
      </c>
      <c r="G228" s="95">
        <v>0</v>
      </c>
      <c r="H228" s="96">
        <v>1</v>
      </c>
      <c r="I228" s="95"/>
      <c r="J228" s="134"/>
      <c r="K228" s="52" t="s">
        <v>123</v>
      </c>
    </row>
    <row r="229" spans="1:11" ht="234" customHeight="1">
      <c r="A229" s="316"/>
      <c r="B229" s="314"/>
      <c r="C229" s="314"/>
      <c r="D229" s="52" t="s">
        <v>468</v>
      </c>
      <c r="E229" s="77">
        <v>86</v>
      </c>
      <c r="F229" s="97" t="s">
        <v>593</v>
      </c>
      <c r="G229" s="77">
        <v>0</v>
      </c>
      <c r="H229" s="99"/>
      <c r="I229" s="95"/>
      <c r="J229" s="134"/>
      <c r="K229" s="52" t="s">
        <v>123</v>
      </c>
    </row>
    <row r="230" spans="1:11" ht="62.25" customHeight="1">
      <c r="A230" s="316"/>
      <c r="B230" s="342"/>
      <c r="C230" s="342"/>
      <c r="D230" s="52" t="s">
        <v>374</v>
      </c>
      <c r="E230" s="77">
        <v>1</v>
      </c>
      <c r="F230" s="97" t="s">
        <v>592</v>
      </c>
      <c r="G230" s="77">
        <v>0</v>
      </c>
      <c r="H230" s="77">
        <v>4</v>
      </c>
      <c r="I230" s="97"/>
      <c r="J230" s="133"/>
      <c r="K230" s="52" t="s">
        <v>123</v>
      </c>
    </row>
    <row r="231" spans="1:11" ht="183.75" customHeight="1">
      <c r="A231" s="316"/>
      <c r="B231" s="342"/>
      <c r="C231" s="342"/>
      <c r="D231" s="52" t="s">
        <v>333</v>
      </c>
      <c r="E231" s="77">
        <v>1</v>
      </c>
      <c r="F231" s="122" t="s">
        <v>721</v>
      </c>
      <c r="G231" s="77">
        <v>0</v>
      </c>
      <c r="H231" s="77">
        <v>1</v>
      </c>
      <c r="I231" s="97"/>
      <c r="J231" s="133"/>
      <c r="K231" s="52" t="s">
        <v>123</v>
      </c>
    </row>
    <row r="232" spans="1:11" ht="58.5" customHeight="1">
      <c r="A232" s="316"/>
      <c r="B232" s="97" t="s">
        <v>66</v>
      </c>
      <c r="C232" s="56" t="s">
        <v>67</v>
      </c>
      <c r="D232" s="56" t="s">
        <v>68</v>
      </c>
      <c r="E232" s="78">
        <v>1</v>
      </c>
      <c r="F232" s="97" t="s">
        <v>460</v>
      </c>
      <c r="G232" s="79">
        <v>0</v>
      </c>
      <c r="H232" s="78">
        <v>1</v>
      </c>
      <c r="I232" s="78"/>
      <c r="J232" s="78"/>
      <c r="K232" s="52" t="s">
        <v>123</v>
      </c>
    </row>
    <row r="233" spans="1:11" ht="108">
      <c r="A233" s="316"/>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71" t="s">
        <v>327</v>
      </c>
      <c r="B236" s="371"/>
      <c r="C236" s="371"/>
      <c r="D236" s="371"/>
      <c r="E236" s="371"/>
      <c r="F236" s="371"/>
      <c r="G236" s="371"/>
      <c r="H236" s="371"/>
      <c r="I236" s="371"/>
      <c r="J236" s="371"/>
      <c r="K236" s="371"/>
    </row>
    <row r="237" spans="1:11" s="2" customFormat="1" ht="35.25" customHeight="1">
      <c r="A237" s="46" t="s">
        <v>477</v>
      </c>
      <c r="B237" s="307" t="s">
        <v>479</v>
      </c>
      <c r="C237" s="307" t="s">
        <v>514</v>
      </c>
      <c r="D237" s="307" t="s">
        <v>3</v>
      </c>
      <c r="E237" s="307" t="s">
        <v>528</v>
      </c>
      <c r="F237" s="307"/>
      <c r="G237" s="307" t="s">
        <v>4</v>
      </c>
      <c r="H237" s="307"/>
      <c r="I237" s="307"/>
      <c r="J237" s="124"/>
      <c r="K237" s="307" t="s">
        <v>394</v>
      </c>
    </row>
    <row r="238" spans="1:11" s="2" customFormat="1" ht="36">
      <c r="A238" s="46" t="s">
        <v>478</v>
      </c>
      <c r="B238" s="307"/>
      <c r="C238" s="307"/>
      <c r="D238" s="307"/>
      <c r="E238" s="48" t="s">
        <v>392</v>
      </c>
      <c r="F238" s="48" t="s">
        <v>391</v>
      </c>
      <c r="G238" s="3" t="s">
        <v>516</v>
      </c>
      <c r="H238" s="3" t="s">
        <v>517</v>
      </c>
      <c r="I238" s="3" t="s">
        <v>396</v>
      </c>
      <c r="J238" s="3"/>
      <c r="K238" s="307"/>
    </row>
    <row r="239" spans="1:11" ht="65.25" customHeight="1">
      <c r="A239" s="312" t="s">
        <v>84</v>
      </c>
      <c r="B239" s="314" t="s">
        <v>124</v>
      </c>
      <c r="C239" s="314" t="s">
        <v>125</v>
      </c>
      <c r="D239" s="19" t="s">
        <v>126</v>
      </c>
      <c r="E239" s="38">
        <v>179</v>
      </c>
      <c r="F239" s="18" t="s">
        <v>462</v>
      </c>
      <c r="G239" s="20">
        <v>0</v>
      </c>
      <c r="H239" s="20" t="s">
        <v>129</v>
      </c>
      <c r="I239" s="20"/>
      <c r="J239" s="131"/>
      <c r="K239" s="76" t="s">
        <v>127</v>
      </c>
    </row>
    <row r="240" spans="1:11" ht="36">
      <c r="A240" s="312"/>
      <c r="B240" s="314"/>
      <c r="C240" s="314"/>
      <c r="D240" s="6" t="s">
        <v>128</v>
      </c>
      <c r="E240" s="19">
        <v>1</v>
      </c>
      <c r="F240" s="18" t="s">
        <v>463</v>
      </c>
      <c r="G240" s="20">
        <v>0</v>
      </c>
      <c r="H240" s="19">
        <v>1</v>
      </c>
      <c r="I240" s="19"/>
      <c r="J240" s="19"/>
      <c r="K240" s="76" t="s">
        <v>127</v>
      </c>
    </row>
    <row r="241" spans="1:11" ht="36">
      <c r="A241" s="312"/>
      <c r="B241" s="49" t="s">
        <v>66</v>
      </c>
      <c r="C241" s="6" t="s">
        <v>67</v>
      </c>
      <c r="D241" s="6" t="s">
        <v>68</v>
      </c>
      <c r="E241" s="27">
        <v>1</v>
      </c>
      <c r="F241" s="18" t="s">
        <v>464</v>
      </c>
      <c r="G241" s="66">
        <v>0</v>
      </c>
      <c r="H241" s="27">
        <v>1</v>
      </c>
      <c r="I241" s="27"/>
      <c r="J241" s="27"/>
      <c r="K241" s="76" t="s">
        <v>127</v>
      </c>
    </row>
    <row r="242" spans="1:11" ht="60">
      <c r="A242" s="312"/>
      <c r="B242" s="49" t="s">
        <v>70</v>
      </c>
      <c r="C242" s="6" t="s">
        <v>71</v>
      </c>
      <c r="D242" s="6" t="s">
        <v>72</v>
      </c>
      <c r="E242" s="19">
        <v>1</v>
      </c>
      <c r="F242" s="18" t="s">
        <v>465</v>
      </c>
      <c r="G242" s="66">
        <v>0</v>
      </c>
      <c r="H242" s="27">
        <v>1</v>
      </c>
      <c r="I242" s="27"/>
      <c r="J242" s="27"/>
      <c r="K242" s="76" t="s">
        <v>127</v>
      </c>
    </row>
    <row r="243" spans="8:11" ht="12.75">
      <c r="H243" s="311" t="s">
        <v>657</v>
      </c>
      <c r="I243" s="311"/>
      <c r="J243" s="311"/>
      <c r="K243" s="311"/>
    </row>
    <row r="244" ht="12">
      <c r="A244" s="1" t="s">
        <v>623</v>
      </c>
    </row>
    <row r="248" spans="1:2" ht="12">
      <c r="A248" s="369" t="s">
        <v>714</v>
      </c>
      <c r="B248" s="369"/>
    </row>
    <row r="249" spans="1:2" ht="12">
      <c r="A249" s="368" t="s">
        <v>715</v>
      </c>
      <c r="B249" s="368"/>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321" t="s">
        <v>574</v>
      </c>
      <c r="B1" s="321"/>
      <c r="C1" s="321"/>
      <c r="D1" s="321"/>
      <c r="E1" s="321"/>
      <c r="F1" s="321"/>
      <c r="G1" s="321"/>
      <c r="H1" s="321"/>
      <c r="I1" s="321"/>
      <c r="J1" s="321"/>
      <c r="K1" s="321"/>
    </row>
    <row r="2" spans="1:11" ht="21" customHeight="1">
      <c r="A2" s="321" t="s">
        <v>0</v>
      </c>
      <c r="B2" s="321"/>
      <c r="C2" s="321"/>
      <c r="D2" s="321"/>
      <c r="E2" s="321"/>
      <c r="F2" s="321"/>
      <c r="G2" s="321"/>
      <c r="H2" s="321"/>
      <c r="I2" s="321"/>
      <c r="J2" s="321"/>
      <c r="K2" s="321"/>
    </row>
    <row r="3" spans="1:11" ht="31.5" customHeight="1">
      <c r="A3" s="322" t="s">
        <v>208</v>
      </c>
      <c r="B3" s="323"/>
      <c r="C3" s="323"/>
      <c r="D3" s="323"/>
      <c r="E3" s="323"/>
      <c r="F3" s="323"/>
      <c r="G3" s="323"/>
      <c r="H3" s="323"/>
      <c r="I3" s="323"/>
      <c r="J3" s="323"/>
      <c r="K3" s="323"/>
    </row>
    <row r="4" spans="1:11" s="33" customFormat="1" ht="40.5" customHeight="1">
      <c r="A4" s="47" t="s">
        <v>477</v>
      </c>
      <c r="B4" s="307" t="s">
        <v>479</v>
      </c>
      <c r="C4" s="307" t="s">
        <v>514</v>
      </c>
      <c r="D4" s="307" t="s">
        <v>3</v>
      </c>
      <c r="E4" s="324" t="s">
        <v>528</v>
      </c>
      <c r="F4" s="326"/>
      <c r="G4" s="324" t="s">
        <v>515</v>
      </c>
      <c r="H4" s="325"/>
      <c r="I4" s="325"/>
      <c r="J4" s="326"/>
      <c r="K4" s="307" t="s">
        <v>485</v>
      </c>
    </row>
    <row r="5" spans="1:11" s="33" customFormat="1" ht="36">
      <c r="A5" s="47" t="s">
        <v>478</v>
      </c>
      <c r="B5" s="307"/>
      <c r="C5" s="307"/>
      <c r="D5" s="307"/>
      <c r="E5" s="124" t="s">
        <v>392</v>
      </c>
      <c r="F5" s="124" t="s">
        <v>391</v>
      </c>
      <c r="G5" s="3" t="s">
        <v>516</v>
      </c>
      <c r="H5" s="3" t="s">
        <v>517</v>
      </c>
      <c r="I5" s="3" t="s">
        <v>396</v>
      </c>
      <c r="J5" s="3" t="s">
        <v>391</v>
      </c>
      <c r="K5" s="307"/>
    </row>
    <row r="6" spans="1:11" s="5" customFormat="1" ht="60" customHeight="1">
      <c r="A6" s="329" t="s">
        <v>6</v>
      </c>
      <c r="B6" s="128" t="s">
        <v>7</v>
      </c>
      <c r="C6" s="4" t="s">
        <v>8</v>
      </c>
      <c r="D6" s="4" t="s">
        <v>393</v>
      </c>
      <c r="E6" s="32" t="s">
        <v>492</v>
      </c>
      <c r="F6" s="309" t="s">
        <v>671</v>
      </c>
      <c r="G6" s="32">
        <v>273</v>
      </c>
      <c r="H6" s="32">
        <v>600</v>
      </c>
      <c r="I6" s="138" t="s">
        <v>723</v>
      </c>
      <c r="J6" s="157" t="s">
        <v>790</v>
      </c>
      <c r="K6" s="126" t="s">
        <v>9</v>
      </c>
    </row>
    <row r="7" spans="1:11" s="5" customFormat="1" ht="60">
      <c r="A7" s="330"/>
      <c r="B7" s="128" t="s">
        <v>10</v>
      </c>
      <c r="C7" s="4" t="s">
        <v>11</v>
      </c>
      <c r="D7" s="4" t="s">
        <v>350</v>
      </c>
      <c r="E7" s="134" t="s">
        <v>493</v>
      </c>
      <c r="F7" s="310"/>
      <c r="G7" s="32">
        <v>275</v>
      </c>
      <c r="H7" s="32">
        <v>500</v>
      </c>
      <c r="I7" s="138" t="s">
        <v>724</v>
      </c>
      <c r="J7" s="157" t="s">
        <v>790</v>
      </c>
      <c r="K7" s="126" t="s">
        <v>9</v>
      </c>
    </row>
    <row r="8" spans="1:12" s="33" customFormat="1" ht="83.25" customHeight="1">
      <c r="A8" s="331"/>
      <c r="B8" s="318" t="s">
        <v>13</v>
      </c>
      <c r="C8" s="128" t="s">
        <v>518</v>
      </c>
      <c r="D8" s="128" t="s">
        <v>14</v>
      </c>
      <c r="E8" s="128" t="s">
        <v>397</v>
      </c>
      <c r="F8" s="4" t="s">
        <v>672</v>
      </c>
      <c r="G8" s="32">
        <v>0</v>
      </c>
      <c r="H8" s="32">
        <v>1</v>
      </c>
      <c r="I8" s="66" t="s">
        <v>397</v>
      </c>
      <c r="J8" s="157" t="s">
        <v>791</v>
      </c>
      <c r="K8" s="154" t="s">
        <v>793</v>
      </c>
      <c r="L8" s="33">
        <v>616</v>
      </c>
    </row>
    <row r="9" spans="1:12" s="33" customFormat="1" ht="113.25" customHeight="1">
      <c r="A9" s="331"/>
      <c r="B9" s="319"/>
      <c r="C9" s="4" t="s">
        <v>355</v>
      </c>
      <c r="D9" s="4" t="s">
        <v>351</v>
      </c>
      <c r="E9" s="4" t="s">
        <v>629</v>
      </c>
      <c r="F9" s="4" t="s">
        <v>630</v>
      </c>
      <c r="G9" s="23">
        <v>0</v>
      </c>
      <c r="H9" s="34" t="s">
        <v>727</v>
      </c>
      <c r="I9" s="156" t="s">
        <v>728</v>
      </c>
      <c r="J9" s="157" t="s">
        <v>794</v>
      </c>
      <c r="K9" s="152" t="s">
        <v>795</v>
      </c>
      <c r="L9" s="33">
        <v>1110</v>
      </c>
    </row>
    <row r="10" spans="1:11" s="33" customFormat="1" ht="51" customHeight="1">
      <c r="A10" s="331"/>
      <c r="B10" s="319"/>
      <c r="C10" s="4" t="s">
        <v>642</v>
      </c>
      <c r="D10" s="4" t="s">
        <v>673</v>
      </c>
      <c r="E10" s="4" t="s">
        <v>398</v>
      </c>
      <c r="F10" s="4"/>
      <c r="G10" s="23">
        <v>0</v>
      </c>
      <c r="H10" s="34" t="s">
        <v>448</v>
      </c>
      <c r="I10" s="145">
        <v>1</v>
      </c>
      <c r="J10" s="157" t="s">
        <v>796</v>
      </c>
      <c r="K10" s="152" t="s">
        <v>792</v>
      </c>
    </row>
    <row r="11" spans="1:11" s="33" customFormat="1" ht="90.75" customHeight="1">
      <c r="A11" s="331"/>
      <c r="B11" s="319"/>
      <c r="C11" s="4" t="s">
        <v>674</v>
      </c>
      <c r="D11" s="4" t="s">
        <v>797</v>
      </c>
      <c r="E11" s="4" t="s">
        <v>398</v>
      </c>
      <c r="F11" s="4"/>
      <c r="G11" s="23">
        <v>0</v>
      </c>
      <c r="H11" s="34" t="s">
        <v>448</v>
      </c>
      <c r="I11" s="32">
        <v>0.1</v>
      </c>
      <c r="J11" s="157" t="s">
        <v>798</v>
      </c>
      <c r="K11" s="125" t="s">
        <v>12</v>
      </c>
    </row>
    <row r="12" spans="1:11" s="33" customFormat="1" ht="107.25" customHeight="1">
      <c r="A12" s="331"/>
      <c r="B12" s="320"/>
      <c r="C12" s="35" t="s">
        <v>376</v>
      </c>
      <c r="D12" s="152" t="s">
        <v>799</v>
      </c>
      <c r="E12" s="4" t="s">
        <v>629</v>
      </c>
      <c r="F12" s="4" t="s">
        <v>856</v>
      </c>
      <c r="G12" s="23">
        <v>0</v>
      </c>
      <c r="H12" s="34" t="s">
        <v>640</v>
      </c>
      <c r="I12" s="34" t="s">
        <v>640</v>
      </c>
      <c r="J12" s="157" t="s">
        <v>729</v>
      </c>
      <c r="K12" s="152" t="s">
        <v>792</v>
      </c>
    </row>
    <row r="13" spans="1:11" s="8" customFormat="1" ht="116.25" customHeight="1">
      <c r="A13" s="331"/>
      <c r="B13" s="318" t="s">
        <v>15</v>
      </c>
      <c r="C13" s="128" t="s">
        <v>379</v>
      </c>
      <c r="D13" s="157" t="s">
        <v>803</v>
      </c>
      <c r="E13" s="128">
        <v>2</v>
      </c>
      <c r="F13" s="4" t="s">
        <v>632</v>
      </c>
      <c r="G13" s="36">
        <v>0</v>
      </c>
      <c r="H13" s="37">
        <v>1</v>
      </c>
      <c r="I13" s="146">
        <v>1</v>
      </c>
      <c r="J13" s="157" t="s">
        <v>800</v>
      </c>
      <c r="K13" s="126" t="s">
        <v>17</v>
      </c>
    </row>
    <row r="14" spans="1:11" s="8" customFormat="1" ht="74.25" customHeight="1">
      <c r="A14" s="331"/>
      <c r="B14" s="327"/>
      <c r="C14" s="4" t="s">
        <v>801</v>
      </c>
      <c r="D14" s="4" t="s">
        <v>802</v>
      </c>
      <c r="E14" s="4" t="s">
        <v>398</v>
      </c>
      <c r="F14" s="4"/>
      <c r="G14" s="36">
        <v>0</v>
      </c>
      <c r="H14" s="37">
        <v>4</v>
      </c>
      <c r="I14" s="37" t="s">
        <v>728</v>
      </c>
      <c r="J14" s="4" t="s">
        <v>730</v>
      </c>
      <c r="K14" s="126" t="s">
        <v>17</v>
      </c>
    </row>
    <row r="15" spans="1:11" s="8" customFormat="1" ht="97.5" customHeight="1">
      <c r="A15" s="331"/>
      <c r="B15" s="332" t="s">
        <v>826</v>
      </c>
      <c r="C15" s="128" t="s">
        <v>19</v>
      </c>
      <c r="D15" s="128" t="s">
        <v>85</v>
      </c>
      <c r="E15" s="128" t="s">
        <v>650</v>
      </c>
      <c r="F15" s="4"/>
      <c r="G15" s="36">
        <v>0</v>
      </c>
      <c r="H15" s="38">
        <v>4</v>
      </c>
      <c r="I15" s="37">
        <v>4</v>
      </c>
      <c r="J15" s="4" t="s">
        <v>732</v>
      </c>
      <c r="K15" s="126" t="s">
        <v>21</v>
      </c>
    </row>
    <row r="16" spans="1:11" s="8" customFormat="1" ht="61.5" customHeight="1">
      <c r="A16" s="331"/>
      <c r="B16" s="332"/>
      <c r="C16" s="128" t="s">
        <v>22</v>
      </c>
      <c r="D16" s="157" t="s">
        <v>804</v>
      </c>
      <c r="E16" s="128" t="s">
        <v>650</v>
      </c>
      <c r="F16" s="4"/>
      <c r="G16" s="36">
        <v>0</v>
      </c>
      <c r="H16" s="38">
        <v>4</v>
      </c>
      <c r="I16" s="37">
        <v>4</v>
      </c>
      <c r="J16" s="4" t="s">
        <v>731</v>
      </c>
      <c r="K16" s="126" t="s">
        <v>17</v>
      </c>
    </row>
    <row r="17" spans="1:11" s="8" customFormat="1" ht="52.5" customHeight="1">
      <c r="A17" s="331"/>
      <c r="B17" s="318" t="s">
        <v>352</v>
      </c>
      <c r="C17" s="126" t="s">
        <v>25</v>
      </c>
      <c r="D17" s="157" t="s">
        <v>805</v>
      </c>
      <c r="E17" s="128">
        <v>1</v>
      </c>
      <c r="F17" s="133"/>
      <c r="G17" s="36">
        <v>0</v>
      </c>
      <c r="H17" s="37">
        <v>1</v>
      </c>
      <c r="I17" s="37">
        <v>1</v>
      </c>
      <c r="J17" s="4"/>
      <c r="K17" s="154" t="s">
        <v>813</v>
      </c>
    </row>
    <row r="18" spans="1:11" s="8" customFormat="1" ht="52.5" customHeight="1">
      <c r="A18" s="331"/>
      <c r="B18" s="331"/>
      <c r="C18" s="4" t="s">
        <v>644</v>
      </c>
      <c r="D18" s="4" t="s">
        <v>806</v>
      </c>
      <c r="E18" s="128" t="s">
        <v>658</v>
      </c>
      <c r="F18" s="133"/>
      <c r="G18" s="36">
        <v>0</v>
      </c>
      <c r="H18" s="37">
        <v>40</v>
      </c>
      <c r="I18" s="37" t="s">
        <v>808</v>
      </c>
      <c r="J18" s="4"/>
      <c r="K18" s="154" t="s">
        <v>813</v>
      </c>
    </row>
    <row r="19" spans="1:11" s="8" customFormat="1" ht="90" customHeight="1">
      <c r="A19" s="331"/>
      <c r="B19" s="333"/>
      <c r="C19" s="4" t="s">
        <v>709</v>
      </c>
      <c r="D19" s="4" t="s">
        <v>807</v>
      </c>
      <c r="E19" s="157" t="s">
        <v>809</v>
      </c>
      <c r="F19" s="133"/>
      <c r="G19" s="36">
        <v>0</v>
      </c>
      <c r="H19" s="37">
        <v>160</v>
      </c>
      <c r="I19" s="37" t="s">
        <v>810</v>
      </c>
      <c r="J19" s="4" t="s">
        <v>811</v>
      </c>
      <c r="K19" s="154" t="s">
        <v>813</v>
      </c>
    </row>
    <row r="20" spans="1:11" s="8" customFormat="1" ht="180.75" customHeight="1">
      <c r="A20" s="331"/>
      <c r="B20" s="333"/>
      <c r="C20" s="128" t="s">
        <v>30</v>
      </c>
      <c r="D20" s="157" t="s">
        <v>816</v>
      </c>
      <c r="E20" s="128" t="s">
        <v>634</v>
      </c>
      <c r="F20" s="133"/>
      <c r="G20" s="36">
        <v>0</v>
      </c>
      <c r="H20" s="37">
        <v>50</v>
      </c>
      <c r="I20" s="37" t="s">
        <v>812</v>
      </c>
      <c r="J20" s="153" t="s">
        <v>814</v>
      </c>
      <c r="K20" s="154" t="s">
        <v>813</v>
      </c>
    </row>
    <row r="21" spans="1:11" s="8" customFormat="1" ht="60.75" customHeight="1">
      <c r="A21" s="331"/>
      <c r="B21" s="333"/>
      <c r="C21" s="128" t="s">
        <v>32</v>
      </c>
      <c r="D21" s="157" t="s">
        <v>815</v>
      </c>
      <c r="E21" s="128" t="s">
        <v>635</v>
      </c>
      <c r="F21" s="128"/>
      <c r="G21" s="36">
        <v>4</v>
      </c>
      <c r="H21" s="37">
        <v>48</v>
      </c>
      <c r="I21" s="37" t="s">
        <v>817</v>
      </c>
      <c r="J21" s="141" t="s">
        <v>733</v>
      </c>
      <c r="K21" s="154" t="s">
        <v>813</v>
      </c>
    </row>
    <row r="22" spans="1:11" s="7" customFormat="1" ht="104.25" customHeight="1">
      <c r="A22" s="329" t="s">
        <v>34</v>
      </c>
      <c r="B22" s="128" t="s">
        <v>35</v>
      </c>
      <c r="C22" s="157" t="s">
        <v>818</v>
      </c>
      <c r="D22" s="157" t="s">
        <v>819</v>
      </c>
      <c r="E22" s="32" t="s">
        <v>494</v>
      </c>
      <c r="F22" s="128"/>
      <c r="G22" s="38">
        <v>603</v>
      </c>
      <c r="H22" s="32">
        <v>630</v>
      </c>
      <c r="I22" s="138" t="s">
        <v>725</v>
      </c>
      <c r="J22" s="153" t="s">
        <v>820</v>
      </c>
      <c r="K22" s="126" t="s">
        <v>38</v>
      </c>
    </row>
    <row r="23" spans="1:11" s="8" customFormat="1" ht="72">
      <c r="A23" s="331"/>
      <c r="B23" s="318" t="s">
        <v>39</v>
      </c>
      <c r="C23" s="126" t="s">
        <v>519</v>
      </c>
      <c r="D23" s="126" t="s">
        <v>40</v>
      </c>
      <c r="E23" s="155">
        <v>1</v>
      </c>
      <c r="F23" s="133" t="s">
        <v>568</v>
      </c>
      <c r="G23" s="32">
        <v>0</v>
      </c>
      <c r="H23" s="32">
        <v>1</v>
      </c>
      <c r="I23" s="160">
        <v>1</v>
      </c>
      <c r="J23" s="141" t="s">
        <v>734</v>
      </c>
      <c r="K23" s="126" t="s">
        <v>12</v>
      </c>
    </row>
    <row r="24" spans="1:11" s="8" customFormat="1" ht="52.5" customHeight="1">
      <c r="A24" s="331"/>
      <c r="B24" s="319"/>
      <c r="C24" s="154" t="s">
        <v>676</v>
      </c>
      <c r="D24" s="154" t="s">
        <v>797</v>
      </c>
      <c r="E24" s="4" t="s">
        <v>398</v>
      </c>
      <c r="F24" s="152"/>
      <c r="G24" s="23">
        <v>2</v>
      </c>
      <c r="H24" s="161" t="s">
        <v>646</v>
      </c>
      <c r="I24" s="161" t="s">
        <v>276</v>
      </c>
      <c r="J24" s="154" t="s">
        <v>821</v>
      </c>
      <c r="K24" s="152" t="s">
        <v>12</v>
      </c>
    </row>
    <row r="25" spans="1:11" s="8" customFormat="1" ht="102.75" customHeight="1">
      <c r="A25" s="331"/>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331"/>
      <c r="B26" s="332" t="s">
        <v>825</v>
      </c>
      <c r="C26" s="126" t="s">
        <v>42</v>
      </c>
      <c r="D26" s="126" t="s">
        <v>20</v>
      </c>
      <c r="E26" s="155">
        <v>1</v>
      </c>
      <c r="F26" s="126"/>
      <c r="G26" s="36">
        <v>0</v>
      </c>
      <c r="H26" s="38">
        <v>1</v>
      </c>
      <c r="I26" s="160">
        <v>1</v>
      </c>
      <c r="J26" s="141" t="s">
        <v>735</v>
      </c>
      <c r="K26" s="126" t="s">
        <v>27</v>
      </c>
    </row>
    <row r="27" spans="1:11" s="8" customFormat="1" ht="60">
      <c r="A27" s="331"/>
      <c r="B27" s="332"/>
      <c r="C27" s="126" t="s">
        <v>43</v>
      </c>
      <c r="D27" s="126" t="s">
        <v>651</v>
      </c>
      <c r="E27" s="155">
        <v>5</v>
      </c>
      <c r="F27" s="126"/>
      <c r="G27" s="36">
        <v>0</v>
      </c>
      <c r="H27" s="38">
        <v>5</v>
      </c>
      <c r="I27" s="160">
        <v>1</v>
      </c>
      <c r="J27" s="141" t="s">
        <v>738</v>
      </c>
      <c r="K27" s="126" t="s">
        <v>17</v>
      </c>
    </row>
    <row r="28" spans="1:11" s="8" customFormat="1" ht="72" customHeight="1">
      <c r="A28" s="331"/>
      <c r="B28" s="334" t="s">
        <v>352</v>
      </c>
      <c r="C28" s="125" t="s">
        <v>25</v>
      </c>
      <c r="D28" s="126" t="s">
        <v>26</v>
      </c>
      <c r="E28" s="155">
        <v>1</v>
      </c>
      <c r="F28" s="126"/>
      <c r="G28" s="36">
        <v>0</v>
      </c>
      <c r="H28" s="38">
        <v>1</v>
      </c>
      <c r="I28" s="160">
        <v>1</v>
      </c>
      <c r="J28" s="141" t="s">
        <v>739</v>
      </c>
      <c r="K28" s="126" t="s">
        <v>17</v>
      </c>
    </row>
    <row r="29" spans="1:11" s="8" customFormat="1" ht="120">
      <c r="A29" s="331"/>
      <c r="B29" s="335"/>
      <c r="C29" s="4" t="s">
        <v>709</v>
      </c>
      <c r="D29" s="4" t="s">
        <v>678</v>
      </c>
      <c r="E29" s="155">
        <v>120</v>
      </c>
      <c r="F29" s="126" t="s">
        <v>710</v>
      </c>
      <c r="G29" s="36">
        <v>0</v>
      </c>
      <c r="H29" s="38">
        <v>200</v>
      </c>
      <c r="I29" s="160" t="s">
        <v>828</v>
      </c>
      <c r="J29" s="141" t="s">
        <v>740</v>
      </c>
      <c r="K29" s="126" t="s">
        <v>27</v>
      </c>
    </row>
    <row r="30" spans="1:11" s="8" customFormat="1" ht="36">
      <c r="A30" s="331"/>
      <c r="B30" s="335"/>
      <c r="C30" s="4" t="s">
        <v>644</v>
      </c>
      <c r="D30" s="4" t="s">
        <v>647</v>
      </c>
      <c r="E30" s="155">
        <v>45</v>
      </c>
      <c r="F30" s="126"/>
      <c r="G30" s="36">
        <v>0</v>
      </c>
      <c r="H30" s="38">
        <v>45</v>
      </c>
      <c r="I30" s="160" t="s">
        <v>829</v>
      </c>
      <c r="J30" s="141" t="s">
        <v>736</v>
      </c>
      <c r="K30" s="126" t="s">
        <v>17</v>
      </c>
    </row>
    <row r="31" spans="1:11" s="8" customFormat="1" ht="24">
      <c r="A31" s="331"/>
      <c r="B31" s="335"/>
      <c r="C31" s="126" t="s">
        <v>30</v>
      </c>
      <c r="D31" s="126" t="s">
        <v>44</v>
      </c>
      <c r="E31" s="155">
        <v>50</v>
      </c>
      <c r="F31" s="133"/>
      <c r="G31" s="36">
        <v>0</v>
      </c>
      <c r="H31" s="38">
        <v>50</v>
      </c>
      <c r="I31" s="160" t="s">
        <v>830</v>
      </c>
      <c r="J31" s="141"/>
      <c r="K31" s="126" t="s">
        <v>17</v>
      </c>
    </row>
    <row r="32" spans="1:11" s="8" customFormat="1" ht="36">
      <c r="A32" s="331"/>
      <c r="B32" s="336"/>
      <c r="C32" s="126" t="s">
        <v>32</v>
      </c>
      <c r="D32" s="126" t="s">
        <v>33</v>
      </c>
      <c r="E32" s="155">
        <v>60</v>
      </c>
      <c r="F32" s="133"/>
      <c r="G32" s="36">
        <v>0</v>
      </c>
      <c r="H32" s="38">
        <v>60</v>
      </c>
      <c r="I32" s="160" t="s">
        <v>831</v>
      </c>
      <c r="J32" s="141" t="s">
        <v>737</v>
      </c>
      <c r="K32" s="126" t="s">
        <v>17</v>
      </c>
    </row>
    <row r="33" spans="1:11" s="176" customFormat="1" ht="132">
      <c r="A33" s="331"/>
      <c r="B33" s="318" t="s">
        <v>45</v>
      </c>
      <c r="C33" s="171" t="s">
        <v>832</v>
      </c>
      <c r="D33" s="171" t="s">
        <v>833</v>
      </c>
      <c r="E33" s="172" t="s">
        <v>421</v>
      </c>
      <c r="F33" s="173" t="s">
        <v>536</v>
      </c>
      <c r="G33" s="174">
        <v>0</v>
      </c>
      <c r="H33" s="171" t="s">
        <v>570</v>
      </c>
      <c r="I33" s="175"/>
      <c r="J33" s="175"/>
      <c r="K33" s="173" t="s">
        <v>835</v>
      </c>
    </row>
    <row r="34" spans="1:11" s="8" customFormat="1" ht="48">
      <c r="A34" s="331"/>
      <c r="B34" s="337"/>
      <c r="C34" s="126" t="s">
        <v>402</v>
      </c>
      <c r="D34" s="154" t="s">
        <v>834</v>
      </c>
      <c r="E34" s="155">
        <v>1782</v>
      </c>
      <c r="F34" s="126"/>
      <c r="G34" s="36">
        <v>0</v>
      </c>
      <c r="H34" s="140" t="s">
        <v>570</v>
      </c>
      <c r="I34" s="38"/>
      <c r="J34" s="38"/>
      <c r="K34" s="126" t="s">
        <v>46</v>
      </c>
    </row>
    <row r="35" spans="1:11" s="8" customFormat="1" ht="72" customHeight="1">
      <c r="A35" s="329" t="s">
        <v>47</v>
      </c>
      <c r="B35" s="128" t="s">
        <v>48</v>
      </c>
      <c r="C35" s="128" t="s">
        <v>49</v>
      </c>
      <c r="D35" s="154" t="s">
        <v>836</v>
      </c>
      <c r="E35" s="128" t="s">
        <v>495</v>
      </c>
      <c r="F35" s="126"/>
      <c r="G35" s="38">
        <v>1090</v>
      </c>
      <c r="H35" s="38">
        <v>1200</v>
      </c>
      <c r="I35" s="32" t="s">
        <v>726</v>
      </c>
      <c r="J35" s="154" t="s">
        <v>790</v>
      </c>
      <c r="K35" s="126" t="s">
        <v>38</v>
      </c>
    </row>
    <row r="36" spans="1:11" s="8" customFormat="1" ht="84">
      <c r="A36" s="330"/>
      <c r="B36" s="318" t="s">
        <v>50</v>
      </c>
      <c r="C36" s="126" t="s">
        <v>519</v>
      </c>
      <c r="D36" s="126" t="s">
        <v>328</v>
      </c>
      <c r="E36" s="155">
        <v>1</v>
      </c>
      <c r="F36" s="133" t="s">
        <v>529</v>
      </c>
      <c r="G36" s="32">
        <v>0</v>
      </c>
      <c r="H36" s="147">
        <v>2</v>
      </c>
      <c r="I36" s="147">
        <v>2</v>
      </c>
      <c r="J36" s="153" t="s">
        <v>837</v>
      </c>
      <c r="K36" s="154" t="s">
        <v>792</v>
      </c>
    </row>
    <row r="37" spans="1:11" s="8" customFormat="1" ht="156">
      <c r="A37" s="330"/>
      <c r="B37" s="331"/>
      <c r="C37" s="4" t="s">
        <v>354</v>
      </c>
      <c r="D37" s="4" t="s">
        <v>351</v>
      </c>
      <c r="E37" s="156" t="s">
        <v>631</v>
      </c>
      <c r="F37" s="133" t="s">
        <v>636</v>
      </c>
      <c r="G37" s="23">
        <v>0</v>
      </c>
      <c r="H37" s="148" t="s">
        <v>640</v>
      </c>
      <c r="I37" s="148" t="s">
        <v>741</v>
      </c>
      <c r="J37" s="153" t="s">
        <v>838</v>
      </c>
      <c r="K37" s="125" t="s">
        <v>12</v>
      </c>
    </row>
    <row r="38" spans="1:11" s="8" customFormat="1" ht="132">
      <c r="A38" s="330"/>
      <c r="B38" s="331"/>
      <c r="C38" s="4" t="s">
        <v>372</v>
      </c>
      <c r="D38" s="4" t="s">
        <v>362</v>
      </c>
      <c r="E38" s="156" t="s">
        <v>637</v>
      </c>
      <c r="F38" s="56" t="s">
        <v>743</v>
      </c>
      <c r="G38" s="34" t="s">
        <v>375</v>
      </c>
      <c r="H38" s="148" t="s">
        <v>276</v>
      </c>
      <c r="I38" s="148" t="s">
        <v>742</v>
      </c>
      <c r="J38" s="153" t="s">
        <v>839</v>
      </c>
      <c r="K38" s="125" t="s">
        <v>708</v>
      </c>
    </row>
    <row r="39" spans="1:11" s="8" customFormat="1" ht="60">
      <c r="A39" s="330"/>
      <c r="B39" s="327"/>
      <c r="C39" s="35" t="s">
        <v>384</v>
      </c>
      <c r="D39" s="125" t="s">
        <v>377</v>
      </c>
      <c r="E39" s="165" t="s">
        <v>631</v>
      </c>
      <c r="F39" s="133" t="s">
        <v>529</v>
      </c>
      <c r="G39" s="23">
        <v>0</v>
      </c>
      <c r="H39" s="148" t="s">
        <v>640</v>
      </c>
      <c r="I39" s="148" t="s">
        <v>640</v>
      </c>
      <c r="J39" s="141" t="s">
        <v>744</v>
      </c>
      <c r="K39" s="125"/>
    </row>
    <row r="40" spans="1:11" s="8" customFormat="1" ht="108">
      <c r="A40" s="330"/>
      <c r="B40" s="128" t="s">
        <v>15</v>
      </c>
      <c r="C40" s="126" t="s">
        <v>51</v>
      </c>
      <c r="D40" s="128" t="s">
        <v>16</v>
      </c>
      <c r="E40" s="66" t="s">
        <v>631</v>
      </c>
      <c r="F40" s="125" t="s">
        <v>638</v>
      </c>
      <c r="G40" s="36">
        <v>0</v>
      </c>
      <c r="H40" s="38">
        <v>2</v>
      </c>
      <c r="I40" s="38">
        <v>2</v>
      </c>
      <c r="J40" s="139" t="s">
        <v>638</v>
      </c>
      <c r="K40" s="126" t="s">
        <v>52</v>
      </c>
    </row>
    <row r="41" spans="1:11" s="8" customFormat="1" ht="36">
      <c r="A41" s="330"/>
      <c r="B41" s="314" t="s">
        <v>18</v>
      </c>
      <c r="C41" s="125" t="s">
        <v>42</v>
      </c>
      <c r="D41" s="125" t="s">
        <v>20</v>
      </c>
      <c r="E41" s="66" t="s">
        <v>652</v>
      </c>
      <c r="F41" s="125"/>
      <c r="G41" s="36"/>
      <c r="H41" s="38">
        <v>1</v>
      </c>
      <c r="I41" s="38">
        <v>1</v>
      </c>
      <c r="J41" s="139"/>
      <c r="K41" s="154" t="s">
        <v>52</v>
      </c>
    </row>
    <row r="42" spans="1:11" s="8" customFormat="1" ht="48">
      <c r="A42" s="330"/>
      <c r="B42" s="314"/>
      <c r="C42" s="4" t="s">
        <v>679</v>
      </c>
      <c r="D42" s="4" t="s">
        <v>840</v>
      </c>
      <c r="E42" s="66">
        <v>2</v>
      </c>
      <c r="F42" s="157" t="s">
        <v>841</v>
      </c>
      <c r="G42" s="36">
        <v>0</v>
      </c>
      <c r="H42" s="38">
        <v>2</v>
      </c>
      <c r="I42" s="38">
        <v>2</v>
      </c>
      <c r="J42" s="139" t="s">
        <v>747</v>
      </c>
      <c r="K42" s="126" t="s">
        <v>52</v>
      </c>
    </row>
    <row r="43" spans="1:11" s="8" customFormat="1" ht="36" customHeight="1">
      <c r="A43" s="330"/>
      <c r="B43" s="318" t="s">
        <v>24</v>
      </c>
      <c r="C43" s="162" t="s">
        <v>25</v>
      </c>
      <c r="D43" s="166" t="s">
        <v>26</v>
      </c>
      <c r="E43" s="167" t="s">
        <v>397</v>
      </c>
      <c r="F43" s="166" t="s">
        <v>656</v>
      </c>
      <c r="G43" s="168">
        <v>0</v>
      </c>
      <c r="H43" s="169">
        <v>1</v>
      </c>
      <c r="I43" s="169">
        <v>2</v>
      </c>
      <c r="J43" s="164" t="s">
        <v>656</v>
      </c>
      <c r="K43" s="162" t="s">
        <v>27</v>
      </c>
    </row>
    <row r="44" spans="1:11" s="8" customFormat="1" ht="144">
      <c r="A44" s="330"/>
      <c r="B44" s="331"/>
      <c r="C44" s="126" t="s">
        <v>28</v>
      </c>
      <c r="D44" s="128" t="s">
        <v>29</v>
      </c>
      <c r="E44" s="66">
        <v>53</v>
      </c>
      <c r="F44" s="133" t="s">
        <v>530</v>
      </c>
      <c r="G44" s="36">
        <v>0</v>
      </c>
      <c r="H44" s="38">
        <v>40</v>
      </c>
      <c r="I44" s="155" t="s">
        <v>748</v>
      </c>
      <c r="J44" s="139"/>
      <c r="K44" s="126" t="s">
        <v>27</v>
      </c>
    </row>
    <row r="45" spans="1:11" s="8" customFormat="1" ht="60">
      <c r="A45" s="330"/>
      <c r="B45" s="331"/>
      <c r="C45" s="4" t="s">
        <v>709</v>
      </c>
      <c r="D45" s="4" t="s">
        <v>680</v>
      </c>
      <c r="E45" s="128" t="s">
        <v>398</v>
      </c>
      <c r="F45" s="133"/>
      <c r="G45" s="36">
        <v>0</v>
      </c>
      <c r="H45" s="38">
        <v>80</v>
      </c>
      <c r="I45" s="155">
        <f>(6+13+39+18+2)</f>
        <v>78</v>
      </c>
      <c r="J45" s="152" t="s">
        <v>842</v>
      </c>
      <c r="K45" s="126" t="s">
        <v>27</v>
      </c>
    </row>
    <row r="46" spans="1:11" s="8" customFormat="1" ht="60">
      <c r="A46" s="330"/>
      <c r="B46" s="331"/>
      <c r="C46" s="126" t="s">
        <v>30</v>
      </c>
      <c r="D46" s="128" t="s">
        <v>31</v>
      </c>
      <c r="E46" s="128" t="s">
        <v>639</v>
      </c>
      <c r="F46" s="133" t="s">
        <v>399</v>
      </c>
      <c r="G46" s="36">
        <v>0</v>
      </c>
      <c r="H46" s="38">
        <v>40</v>
      </c>
      <c r="I46" s="154" t="s">
        <v>748</v>
      </c>
      <c r="J46" s="139"/>
      <c r="K46" s="126" t="s">
        <v>27</v>
      </c>
    </row>
    <row r="47" spans="1:11" s="8" customFormat="1" ht="49.5" customHeight="1">
      <c r="A47" s="330"/>
      <c r="B47" s="331"/>
      <c r="C47" s="126" t="s">
        <v>32</v>
      </c>
      <c r="D47" s="128" t="s">
        <v>33</v>
      </c>
      <c r="E47" s="66">
        <v>24</v>
      </c>
      <c r="F47" s="133" t="s">
        <v>403</v>
      </c>
      <c r="G47" s="36">
        <v>0</v>
      </c>
      <c r="H47" s="38">
        <v>24</v>
      </c>
      <c r="I47" s="154" t="s">
        <v>749</v>
      </c>
      <c r="J47" s="139"/>
      <c r="K47" s="126" t="s">
        <v>27</v>
      </c>
    </row>
    <row r="48" spans="1:11" s="8" customFormat="1" ht="63" customHeight="1">
      <c r="A48" s="372" t="s">
        <v>53</v>
      </c>
      <c r="B48" s="126" t="s">
        <v>54</v>
      </c>
      <c r="C48" s="126" t="s">
        <v>55</v>
      </c>
      <c r="D48" s="126" t="s">
        <v>56</v>
      </c>
      <c r="E48" s="155">
        <v>12</v>
      </c>
      <c r="F48" s="127"/>
      <c r="G48" s="38">
        <v>0</v>
      </c>
      <c r="H48" s="38">
        <v>11</v>
      </c>
      <c r="I48" s="38">
        <v>11</v>
      </c>
      <c r="J48" s="139"/>
      <c r="K48" s="153" t="s">
        <v>57</v>
      </c>
    </row>
    <row r="49" spans="1:11" s="8" customFormat="1" ht="75.75" customHeight="1">
      <c r="A49" s="373"/>
      <c r="B49" s="126" t="s">
        <v>58</v>
      </c>
      <c r="C49" s="126" t="s">
        <v>59</v>
      </c>
      <c r="D49" s="126" t="s">
        <v>60</v>
      </c>
      <c r="E49" s="82">
        <v>1</v>
      </c>
      <c r="F49" s="133" t="s">
        <v>654</v>
      </c>
      <c r="G49" s="38">
        <v>0</v>
      </c>
      <c r="H49" s="27">
        <v>1</v>
      </c>
      <c r="I49" s="27">
        <v>0.5</v>
      </c>
      <c r="J49" s="139"/>
      <c r="K49" s="153" t="s">
        <v>57</v>
      </c>
    </row>
    <row r="50" spans="1:11" s="8" customFormat="1" ht="83.25" customHeight="1">
      <c r="A50" s="319"/>
      <c r="B50" s="128" t="s">
        <v>61</v>
      </c>
      <c r="C50" s="128" t="s">
        <v>62</v>
      </c>
      <c r="D50" s="128" t="s">
        <v>63</v>
      </c>
      <c r="E50" s="66">
        <f>468+500</f>
        <v>968</v>
      </c>
      <c r="F50" s="133" t="s">
        <v>653</v>
      </c>
      <c r="G50" s="38">
        <v>0</v>
      </c>
      <c r="H50" s="38">
        <v>802</v>
      </c>
      <c r="I50" s="153" t="s">
        <v>745</v>
      </c>
      <c r="J50" s="139"/>
      <c r="K50" s="153" t="s">
        <v>404</v>
      </c>
    </row>
    <row r="51" spans="1:11" s="8" customFormat="1" ht="93.75" customHeight="1">
      <c r="A51" s="319"/>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314" t="s">
        <v>843</v>
      </c>
      <c r="B52" s="314"/>
      <c r="C52" s="314"/>
      <c r="D52" s="314"/>
      <c r="E52" s="314"/>
      <c r="F52" s="314"/>
      <c r="G52" s="314"/>
      <c r="H52" s="314"/>
      <c r="I52" s="314"/>
      <c r="J52" s="314"/>
      <c r="K52" s="314"/>
    </row>
    <row r="53" spans="1:11" s="24" customFormat="1" ht="23.25" customHeight="1">
      <c r="A53" s="390" t="s">
        <v>210</v>
      </c>
      <c r="B53" s="391"/>
      <c r="C53" s="391"/>
      <c r="D53" s="391"/>
      <c r="E53" s="391"/>
      <c r="F53" s="391"/>
      <c r="G53" s="391"/>
      <c r="H53" s="391"/>
      <c r="I53" s="391"/>
      <c r="J53" s="391"/>
      <c r="K53" s="392"/>
    </row>
    <row r="54" spans="1:11" s="17" customFormat="1" ht="30.75" customHeight="1">
      <c r="A54" s="359" t="s">
        <v>235</v>
      </c>
      <c r="B54" s="359"/>
      <c r="C54" s="359"/>
      <c r="D54" s="359"/>
      <c r="E54" s="359"/>
      <c r="F54" s="359"/>
      <c r="G54" s="359"/>
      <c r="H54" s="359"/>
      <c r="I54" s="359"/>
      <c r="J54" s="359"/>
      <c r="K54" s="359"/>
    </row>
    <row r="55" spans="1:11" s="33" customFormat="1" ht="35.25" customHeight="1">
      <c r="A55" s="46" t="s">
        <v>477</v>
      </c>
      <c r="B55" s="307" t="s">
        <v>479</v>
      </c>
      <c r="C55" s="307" t="s">
        <v>514</v>
      </c>
      <c r="D55" s="307" t="s">
        <v>3</v>
      </c>
      <c r="E55" s="307" t="s">
        <v>528</v>
      </c>
      <c r="F55" s="307"/>
      <c r="G55" s="324" t="s">
        <v>515</v>
      </c>
      <c r="H55" s="325"/>
      <c r="I55" s="325"/>
      <c r="J55" s="326"/>
      <c r="K55" s="307" t="s">
        <v>485</v>
      </c>
    </row>
    <row r="56" spans="1:11" s="33" customFormat="1" ht="36">
      <c r="A56" s="75" t="s">
        <v>478</v>
      </c>
      <c r="B56" s="307"/>
      <c r="C56" s="307"/>
      <c r="D56" s="307"/>
      <c r="E56" s="124" t="s">
        <v>392</v>
      </c>
      <c r="F56" s="124" t="s">
        <v>391</v>
      </c>
      <c r="G56" s="3" t="s">
        <v>516</v>
      </c>
      <c r="H56" s="3" t="s">
        <v>517</v>
      </c>
      <c r="I56" s="3" t="s">
        <v>396</v>
      </c>
      <c r="J56" s="3" t="s">
        <v>391</v>
      </c>
      <c r="K56" s="307"/>
    </row>
    <row r="57" spans="1:13" s="25" customFormat="1" ht="152.25" customHeight="1">
      <c r="A57" s="314" t="s">
        <v>480</v>
      </c>
      <c r="B57" s="314"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314"/>
      <c r="B58" s="314"/>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314"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314"/>
      <c r="B62" s="4" t="s">
        <v>239</v>
      </c>
      <c r="C62" s="4" t="s">
        <v>217</v>
      </c>
      <c r="D62" s="128" t="s">
        <v>212</v>
      </c>
      <c r="E62" s="125" t="s">
        <v>500</v>
      </c>
      <c r="F62" s="125"/>
      <c r="G62" s="19">
        <v>0</v>
      </c>
      <c r="H62" s="27">
        <v>1</v>
      </c>
      <c r="I62" s="139" t="s">
        <v>750</v>
      </c>
      <c r="J62" s="139" t="s">
        <v>751</v>
      </c>
      <c r="K62" s="126" t="s">
        <v>213</v>
      </c>
    </row>
    <row r="63" spans="1:11" s="25" customFormat="1" ht="96.75" customHeight="1">
      <c r="A63" s="314"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314"/>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314"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314"/>
      <c r="B67" s="125" t="s">
        <v>346</v>
      </c>
      <c r="C67" s="125" t="s">
        <v>347</v>
      </c>
      <c r="D67" s="4" t="s">
        <v>348</v>
      </c>
      <c r="E67" s="92"/>
      <c r="F67" s="19" t="s">
        <v>410</v>
      </c>
      <c r="G67" s="19">
        <v>0</v>
      </c>
      <c r="H67" s="19">
        <v>0.5</v>
      </c>
      <c r="I67" s="16">
        <v>0.1</v>
      </c>
      <c r="J67" s="149" t="s">
        <v>753</v>
      </c>
      <c r="K67" s="125" t="s">
        <v>223</v>
      </c>
    </row>
    <row r="68" spans="1:11" s="25" customFormat="1" ht="60">
      <c r="A68" s="316"/>
      <c r="B68" s="314" t="s">
        <v>531</v>
      </c>
      <c r="C68" s="4" t="s">
        <v>532</v>
      </c>
      <c r="D68" s="125" t="s">
        <v>412</v>
      </c>
      <c r="E68" s="23">
        <v>1</v>
      </c>
      <c r="F68" s="23"/>
      <c r="G68" s="19">
        <v>0</v>
      </c>
      <c r="H68" s="23">
        <v>1</v>
      </c>
      <c r="I68" s="23"/>
      <c r="J68" s="149" t="s">
        <v>754</v>
      </c>
      <c r="K68" s="126" t="s">
        <v>411</v>
      </c>
    </row>
    <row r="69" spans="1:11" s="30" customFormat="1" ht="72" customHeight="1">
      <c r="A69" s="316"/>
      <c r="B69" s="342"/>
      <c r="C69" s="4" t="s">
        <v>356</v>
      </c>
      <c r="D69" s="125" t="s">
        <v>345</v>
      </c>
      <c r="E69" s="19">
        <v>1</v>
      </c>
      <c r="F69" s="19"/>
      <c r="G69" s="19">
        <v>0</v>
      </c>
      <c r="H69" s="19">
        <v>1</v>
      </c>
      <c r="I69" s="19">
        <v>1</v>
      </c>
      <c r="J69" s="149" t="s">
        <v>755</v>
      </c>
      <c r="K69" s="125" t="s">
        <v>349</v>
      </c>
    </row>
    <row r="70" spans="1:11" s="25" customFormat="1" ht="72">
      <c r="A70" s="316"/>
      <c r="B70" s="4" t="s">
        <v>224</v>
      </c>
      <c r="C70" s="125" t="s">
        <v>225</v>
      </c>
      <c r="D70" s="125" t="s">
        <v>226</v>
      </c>
      <c r="E70" s="19" t="s">
        <v>407</v>
      </c>
      <c r="F70" s="19"/>
      <c r="G70" s="19">
        <v>0</v>
      </c>
      <c r="H70" s="19">
        <f>9/9</f>
        <v>1</v>
      </c>
      <c r="I70" s="19">
        <v>0.6</v>
      </c>
      <c r="J70" s="149" t="s">
        <v>756</v>
      </c>
      <c r="K70" s="126" t="s">
        <v>227</v>
      </c>
    </row>
    <row r="71" spans="1:11" s="25" customFormat="1" ht="60">
      <c r="A71" s="316"/>
      <c r="B71" s="4" t="s">
        <v>228</v>
      </c>
      <c r="C71" s="125" t="s">
        <v>229</v>
      </c>
      <c r="D71" s="125" t="s">
        <v>395</v>
      </c>
      <c r="E71" s="19" t="s">
        <v>408</v>
      </c>
      <c r="F71" s="19"/>
      <c r="G71" s="19">
        <v>0</v>
      </c>
      <c r="H71" s="19">
        <f>21/21</f>
        <v>1</v>
      </c>
      <c r="I71" s="19">
        <v>0.5</v>
      </c>
      <c r="J71" s="149" t="s">
        <v>757</v>
      </c>
      <c r="K71" s="126" t="s">
        <v>230</v>
      </c>
    </row>
    <row r="72" spans="1:11" s="25" customFormat="1" ht="72">
      <c r="A72" s="316"/>
      <c r="B72" s="4" t="s">
        <v>231</v>
      </c>
      <c r="C72" s="125" t="s">
        <v>232</v>
      </c>
      <c r="D72" s="125" t="s">
        <v>233</v>
      </c>
      <c r="E72" s="19" t="s">
        <v>504</v>
      </c>
      <c r="F72" s="19"/>
      <c r="G72" s="19">
        <v>0</v>
      </c>
      <c r="H72" s="19">
        <f>5/5</f>
        <v>1</v>
      </c>
      <c r="I72" s="19">
        <v>0.3</v>
      </c>
      <c r="J72" s="149" t="s">
        <v>762</v>
      </c>
      <c r="K72" s="126" t="s">
        <v>234</v>
      </c>
    </row>
    <row r="73" spans="1:11" ht="72.75" customHeight="1">
      <c r="A73" s="316"/>
      <c r="B73" s="126" t="s">
        <v>66</v>
      </c>
      <c r="C73" s="128" t="s">
        <v>67</v>
      </c>
      <c r="D73" s="128" t="s">
        <v>68</v>
      </c>
      <c r="E73" s="27">
        <v>0.4</v>
      </c>
      <c r="F73" s="27"/>
      <c r="G73" s="66">
        <v>0</v>
      </c>
      <c r="H73" s="27">
        <v>1</v>
      </c>
      <c r="I73" s="19" t="s">
        <v>763</v>
      </c>
      <c r="J73" s="149" t="s">
        <v>758</v>
      </c>
      <c r="K73" s="126" t="s">
        <v>69</v>
      </c>
    </row>
    <row r="74" spans="1:11" ht="87.75" customHeight="1">
      <c r="A74" s="316"/>
      <c r="B74" s="126" t="s">
        <v>70</v>
      </c>
      <c r="C74" s="128" t="s">
        <v>71</v>
      </c>
      <c r="D74" s="128" t="s">
        <v>72</v>
      </c>
      <c r="E74" s="27">
        <v>1</v>
      </c>
      <c r="F74" s="27"/>
      <c r="G74" s="66">
        <v>0</v>
      </c>
      <c r="H74" s="27">
        <v>1</v>
      </c>
      <c r="I74" s="19" t="s">
        <v>759</v>
      </c>
      <c r="J74" s="149" t="s">
        <v>760</v>
      </c>
      <c r="K74" s="126" t="s">
        <v>69</v>
      </c>
    </row>
    <row r="75" spans="1:11" s="8" customFormat="1" ht="30.75" customHeight="1">
      <c r="A75" s="316" t="s">
        <v>475</v>
      </c>
      <c r="B75" s="328"/>
      <c r="C75" s="328"/>
      <c r="D75" s="328"/>
      <c r="E75" s="328"/>
      <c r="F75" s="328"/>
      <c r="G75" s="328"/>
      <c r="H75" s="328"/>
      <c r="I75" s="328"/>
      <c r="J75" s="328"/>
      <c r="K75" s="328"/>
    </row>
    <row r="76" spans="1:11" ht="23.25" customHeight="1">
      <c r="A76" s="341" t="s">
        <v>73</v>
      </c>
      <c r="B76" s="341"/>
      <c r="C76" s="341"/>
      <c r="D76" s="341"/>
      <c r="E76" s="341"/>
      <c r="F76" s="341"/>
      <c r="G76" s="341"/>
      <c r="H76" s="341"/>
      <c r="I76" s="341"/>
      <c r="J76" s="341"/>
      <c r="K76" s="341"/>
    </row>
    <row r="77" spans="1:212" ht="18.75" customHeight="1">
      <c r="A77" s="314" t="s">
        <v>207</v>
      </c>
      <c r="B77" s="314"/>
      <c r="C77" s="314"/>
      <c r="D77" s="314"/>
      <c r="E77" s="314"/>
      <c r="F77" s="314"/>
      <c r="G77" s="314"/>
      <c r="H77" s="314"/>
      <c r="I77" s="314"/>
      <c r="J77" s="314"/>
      <c r="K77" s="3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314"/>
      <c r="B78" s="314"/>
      <c r="C78" s="314"/>
      <c r="D78" s="314"/>
      <c r="E78" s="314"/>
      <c r="F78" s="314"/>
      <c r="G78" s="314"/>
      <c r="H78" s="314"/>
      <c r="I78" s="314"/>
      <c r="J78" s="314"/>
      <c r="K78" s="314"/>
    </row>
    <row r="79" spans="1:11" s="33" customFormat="1" ht="35.25" customHeight="1">
      <c r="A79" s="46" t="s">
        <v>477</v>
      </c>
      <c r="B79" s="307" t="s">
        <v>479</v>
      </c>
      <c r="C79" s="307" t="s">
        <v>514</v>
      </c>
      <c r="D79" s="307" t="s">
        <v>3</v>
      </c>
      <c r="E79" s="307" t="s">
        <v>528</v>
      </c>
      <c r="F79" s="307"/>
      <c r="G79" s="324" t="s">
        <v>515</v>
      </c>
      <c r="H79" s="325"/>
      <c r="I79" s="325"/>
      <c r="J79" s="326"/>
      <c r="K79" s="307" t="s">
        <v>485</v>
      </c>
    </row>
    <row r="80" spans="1:11" s="33" customFormat="1" ht="36">
      <c r="A80" s="46" t="s">
        <v>478</v>
      </c>
      <c r="B80" s="307"/>
      <c r="C80" s="307"/>
      <c r="D80" s="307"/>
      <c r="E80" s="124" t="s">
        <v>392</v>
      </c>
      <c r="F80" s="124" t="s">
        <v>391</v>
      </c>
      <c r="G80" s="3" t="s">
        <v>516</v>
      </c>
      <c r="H80" s="3" t="s">
        <v>517</v>
      </c>
      <c r="I80" s="3" t="s">
        <v>396</v>
      </c>
      <c r="J80" s="3" t="s">
        <v>391</v>
      </c>
      <c r="K80" s="307"/>
    </row>
    <row r="81" spans="1:212" s="8" customFormat="1" ht="157.5" customHeight="1">
      <c r="A81" s="316"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316"/>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316"/>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316"/>
      <c r="B84" s="64" t="s">
        <v>558</v>
      </c>
      <c r="C84" s="64" t="s">
        <v>559</v>
      </c>
      <c r="D84" s="56" t="s">
        <v>560</v>
      </c>
      <c r="E84" s="56" t="s">
        <v>561</v>
      </c>
      <c r="F84" s="4" t="s">
        <v>562</v>
      </c>
      <c r="G84" s="62">
        <v>0</v>
      </c>
      <c r="H84" s="63">
        <v>1</v>
      </c>
      <c r="I84" s="4"/>
      <c r="J84" s="4"/>
      <c r="K84" s="133" t="s">
        <v>563</v>
      </c>
    </row>
    <row r="85" spans="1:11" s="8" customFormat="1" ht="86.25" customHeight="1">
      <c r="A85" s="316"/>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317" t="s">
        <v>130</v>
      </c>
      <c r="B87" s="317"/>
      <c r="C87" s="317"/>
      <c r="D87" s="317"/>
      <c r="E87" s="317"/>
      <c r="F87" s="317"/>
      <c r="G87" s="317"/>
      <c r="H87" s="317"/>
      <c r="I87" s="317"/>
      <c r="J87" s="317"/>
      <c r="K87" s="317"/>
    </row>
    <row r="88" spans="1:11" ht="46.5" customHeight="1">
      <c r="A88" s="312" t="s">
        <v>520</v>
      </c>
      <c r="B88" s="312"/>
      <c r="C88" s="312"/>
      <c r="D88" s="312"/>
      <c r="E88" s="312"/>
      <c r="F88" s="312"/>
      <c r="G88" s="312"/>
      <c r="H88" s="312"/>
      <c r="I88" s="312"/>
      <c r="J88" s="312"/>
      <c r="K88" s="312"/>
    </row>
    <row r="89" spans="1:11" s="33" customFormat="1" ht="35.25" customHeight="1">
      <c r="A89" s="46" t="s">
        <v>477</v>
      </c>
      <c r="B89" s="307" t="s">
        <v>479</v>
      </c>
      <c r="C89" s="307" t="s">
        <v>514</v>
      </c>
      <c r="D89" s="307" t="s">
        <v>3</v>
      </c>
      <c r="E89" s="307" t="s">
        <v>528</v>
      </c>
      <c r="F89" s="307"/>
      <c r="G89" s="324" t="s">
        <v>515</v>
      </c>
      <c r="H89" s="325"/>
      <c r="I89" s="325"/>
      <c r="J89" s="326"/>
      <c r="K89" s="307" t="s">
        <v>485</v>
      </c>
    </row>
    <row r="90" spans="1:11" s="33" customFormat="1" ht="36">
      <c r="A90" s="75" t="s">
        <v>478</v>
      </c>
      <c r="B90" s="307"/>
      <c r="C90" s="307"/>
      <c r="D90" s="307"/>
      <c r="E90" s="124" t="s">
        <v>392</v>
      </c>
      <c r="F90" s="124" t="s">
        <v>391</v>
      </c>
      <c r="G90" s="3" t="s">
        <v>516</v>
      </c>
      <c r="H90" s="3" t="s">
        <v>517</v>
      </c>
      <c r="I90" s="3" t="s">
        <v>396</v>
      </c>
      <c r="J90" s="3" t="s">
        <v>391</v>
      </c>
      <c r="K90" s="307"/>
    </row>
    <row r="91" spans="1:11" ht="72">
      <c r="A91" s="313" t="s">
        <v>481</v>
      </c>
      <c r="B91" s="315" t="s">
        <v>132</v>
      </c>
      <c r="C91" s="51" t="s">
        <v>133</v>
      </c>
      <c r="D91" s="51" t="s">
        <v>414</v>
      </c>
      <c r="E91" s="16">
        <v>1</v>
      </c>
      <c r="F91" s="51" t="s">
        <v>665</v>
      </c>
      <c r="G91" s="22">
        <v>0</v>
      </c>
      <c r="H91" s="16">
        <v>1</v>
      </c>
      <c r="I91" s="93"/>
      <c r="J91" s="93"/>
      <c r="K91" s="51" t="s">
        <v>131</v>
      </c>
    </row>
    <row r="92" spans="1:11" ht="36">
      <c r="A92" s="313"/>
      <c r="B92" s="315"/>
      <c r="C92" s="51" t="s">
        <v>685</v>
      </c>
      <c r="D92" s="51" t="s">
        <v>664</v>
      </c>
      <c r="E92" s="16" t="s">
        <v>398</v>
      </c>
      <c r="F92" s="51"/>
      <c r="G92" s="22">
        <v>0</v>
      </c>
      <c r="H92" s="16">
        <v>1</v>
      </c>
      <c r="I92" s="93"/>
      <c r="J92" s="93"/>
      <c r="K92" s="51"/>
    </row>
    <row r="93" spans="1:11" ht="60">
      <c r="A93" s="313"/>
      <c r="B93" s="315"/>
      <c r="C93" s="21" t="s">
        <v>134</v>
      </c>
      <c r="D93" s="21" t="s">
        <v>135</v>
      </c>
      <c r="E93" s="131" t="s">
        <v>413</v>
      </c>
      <c r="F93" s="4" t="s">
        <v>533</v>
      </c>
      <c r="G93" s="22">
        <v>0</v>
      </c>
      <c r="H93" s="16">
        <v>1</v>
      </c>
      <c r="I93" s="51"/>
      <c r="J93" s="51"/>
      <c r="K93" s="51" t="s">
        <v>131</v>
      </c>
    </row>
    <row r="94" spans="1:11" ht="79.5" customHeight="1">
      <c r="A94" s="313"/>
      <c r="B94" s="51" t="s">
        <v>136</v>
      </c>
      <c r="C94" s="125" t="s">
        <v>137</v>
      </c>
      <c r="D94" s="125" t="s">
        <v>138</v>
      </c>
      <c r="E94" s="131" t="s">
        <v>417</v>
      </c>
      <c r="F94" s="4" t="s">
        <v>712</v>
      </c>
      <c r="G94" s="23">
        <v>0</v>
      </c>
      <c r="H94" s="19">
        <v>1</v>
      </c>
      <c r="I94" s="51"/>
      <c r="J94" s="51"/>
      <c r="K94" s="51" t="s">
        <v>131</v>
      </c>
    </row>
    <row r="95" spans="1:11" ht="84">
      <c r="A95" s="315"/>
      <c r="B95" s="51" t="s">
        <v>209</v>
      </c>
      <c r="C95" s="125" t="s">
        <v>521</v>
      </c>
      <c r="D95" s="125" t="s">
        <v>139</v>
      </c>
      <c r="E95" s="131" t="s">
        <v>711</v>
      </c>
      <c r="F95" s="4" t="s">
        <v>415</v>
      </c>
      <c r="G95" s="23">
        <v>0</v>
      </c>
      <c r="H95" s="19">
        <v>1</v>
      </c>
      <c r="I95" s="51"/>
      <c r="J95" s="51"/>
      <c r="K95" s="51" t="s">
        <v>131</v>
      </c>
    </row>
    <row r="96" spans="1:11" ht="48">
      <c r="A96" s="315"/>
      <c r="B96" s="51" t="s">
        <v>140</v>
      </c>
      <c r="C96" s="125" t="s">
        <v>141</v>
      </c>
      <c r="D96" s="125" t="s">
        <v>142</v>
      </c>
      <c r="E96" s="131" t="s">
        <v>418</v>
      </c>
      <c r="F96" s="4" t="s">
        <v>416</v>
      </c>
      <c r="G96" s="23">
        <v>0</v>
      </c>
      <c r="H96" s="16">
        <v>1</v>
      </c>
      <c r="I96" s="51"/>
      <c r="J96" s="51"/>
      <c r="K96" s="51" t="s">
        <v>131</v>
      </c>
    </row>
    <row r="97" spans="1:11" ht="78" customHeight="1">
      <c r="A97" s="315"/>
      <c r="B97" s="51" t="s">
        <v>143</v>
      </c>
      <c r="C97" s="125" t="s">
        <v>144</v>
      </c>
      <c r="D97" s="125" t="s">
        <v>145</v>
      </c>
      <c r="E97" s="19">
        <v>0.9</v>
      </c>
      <c r="F97" s="4" t="s">
        <v>713</v>
      </c>
      <c r="G97" s="23">
        <v>0</v>
      </c>
      <c r="H97" s="16">
        <v>1</v>
      </c>
      <c r="I97" s="16"/>
      <c r="J97" s="16"/>
      <c r="K97" s="51" t="s">
        <v>131</v>
      </c>
    </row>
    <row r="98" spans="1:11" ht="54.75" customHeight="1">
      <c r="A98" s="346"/>
      <c r="B98" s="125" t="s">
        <v>339</v>
      </c>
      <c r="C98" s="125" t="s">
        <v>358</v>
      </c>
      <c r="D98" s="125" t="s">
        <v>340</v>
      </c>
      <c r="E98" s="131">
        <v>1</v>
      </c>
      <c r="F98" s="4"/>
      <c r="G98" s="23">
        <v>0</v>
      </c>
      <c r="H98" s="23">
        <v>1</v>
      </c>
      <c r="I98" s="23"/>
      <c r="J98" s="23"/>
      <c r="K98" s="51" t="s">
        <v>338</v>
      </c>
    </row>
    <row r="99" spans="1:11" ht="36">
      <c r="A99" s="313" t="s">
        <v>146</v>
      </c>
      <c r="B99" s="28" t="s">
        <v>66</v>
      </c>
      <c r="C99" s="128" t="s">
        <v>67</v>
      </c>
      <c r="D99" s="128" t="s">
        <v>68</v>
      </c>
      <c r="E99" s="27">
        <v>0.8</v>
      </c>
      <c r="F99" s="4"/>
      <c r="G99" s="23">
        <v>0</v>
      </c>
      <c r="H99" s="9">
        <v>1</v>
      </c>
      <c r="I99" s="9"/>
      <c r="J99" s="9"/>
      <c r="K99" s="28" t="s">
        <v>69</v>
      </c>
    </row>
    <row r="100" spans="1:11" ht="61.5" customHeight="1">
      <c r="A100" s="314"/>
      <c r="B100" s="28" t="s">
        <v>70</v>
      </c>
      <c r="C100" s="128" t="s">
        <v>71</v>
      </c>
      <c r="D100" s="128" t="s">
        <v>72</v>
      </c>
      <c r="E100" s="27">
        <v>1</v>
      </c>
      <c r="F100" s="4" t="s">
        <v>420</v>
      </c>
      <c r="G100" s="23">
        <v>0</v>
      </c>
      <c r="H100" s="9">
        <v>1</v>
      </c>
      <c r="I100" s="9"/>
      <c r="J100" s="9"/>
      <c r="K100" s="28" t="s">
        <v>69</v>
      </c>
    </row>
    <row r="101" spans="1:11" s="17" customFormat="1" ht="24" customHeight="1">
      <c r="A101" s="344" t="s">
        <v>371</v>
      </c>
      <c r="B101" s="344"/>
      <c r="C101" s="344"/>
      <c r="D101" s="344"/>
      <c r="E101" s="344"/>
      <c r="F101" s="344"/>
      <c r="G101" s="344"/>
      <c r="H101" s="344"/>
      <c r="I101" s="344"/>
      <c r="J101" s="344"/>
      <c r="K101" s="344"/>
    </row>
    <row r="102" spans="1:11" s="17" customFormat="1" ht="36" customHeight="1">
      <c r="A102" s="345" t="s">
        <v>534</v>
      </c>
      <c r="B102" s="345"/>
      <c r="C102" s="345"/>
      <c r="D102" s="345"/>
      <c r="E102" s="345"/>
      <c r="F102" s="345"/>
      <c r="G102" s="345"/>
      <c r="H102" s="345"/>
      <c r="I102" s="345"/>
      <c r="J102" s="345"/>
      <c r="K102" s="345"/>
    </row>
    <row r="103" spans="1:11" s="33" customFormat="1" ht="35.25" customHeight="1">
      <c r="A103" s="46" t="s">
        <v>477</v>
      </c>
      <c r="B103" s="307" t="s">
        <v>479</v>
      </c>
      <c r="C103" s="307" t="s">
        <v>514</v>
      </c>
      <c r="D103" s="307" t="s">
        <v>3</v>
      </c>
      <c r="E103" s="307" t="s">
        <v>528</v>
      </c>
      <c r="F103" s="307"/>
      <c r="G103" s="324" t="s">
        <v>515</v>
      </c>
      <c r="H103" s="325"/>
      <c r="I103" s="325"/>
      <c r="J103" s="326"/>
      <c r="K103" s="307" t="s">
        <v>485</v>
      </c>
    </row>
    <row r="104" spans="1:11" s="33" customFormat="1" ht="36">
      <c r="A104" s="46" t="s">
        <v>478</v>
      </c>
      <c r="B104" s="307"/>
      <c r="C104" s="307"/>
      <c r="D104" s="307"/>
      <c r="E104" s="124" t="s">
        <v>392</v>
      </c>
      <c r="F104" s="124" t="s">
        <v>391</v>
      </c>
      <c r="G104" s="3" t="s">
        <v>516</v>
      </c>
      <c r="H104" s="3" t="s">
        <v>517</v>
      </c>
      <c r="I104" s="3" t="s">
        <v>396</v>
      </c>
      <c r="J104" s="3" t="s">
        <v>391</v>
      </c>
      <c r="K104" s="307"/>
    </row>
    <row r="105" spans="1:11" s="15" customFormat="1" ht="276" customHeight="1">
      <c r="A105" s="314" t="s">
        <v>482</v>
      </c>
      <c r="B105" s="332" t="s">
        <v>363</v>
      </c>
      <c r="C105" s="366" t="s">
        <v>364</v>
      </c>
      <c r="D105" s="128" t="s">
        <v>365</v>
      </c>
      <c r="E105" s="128">
        <v>20</v>
      </c>
      <c r="F105" s="128" t="s">
        <v>686</v>
      </c>
      <c r="G105" s="66">
        <v>8</v>
      </c>
      <c r="H105" s="143" t="s">
        <v>687</v>
      </c>
      <c r="I105" s="142" t="s">
        <v>764</v>
      </c>
      <c r="J105" s="143" t="s">
        <v>765</v>
      </c>
      <c r="K105" s="128" t="s">
        <v>366</v>
      </c>
    </row>
    <row r="106" spans="1:11" s="15" customFormat="1" ht="163.5" customHeight="1">
      <c r="A106" s="332"/>
      <c r="B106" s="332"/>
      <c r="C106" s="366"/>
      <c r="D106" s="128" t="s">
        <v>472</v>
      </c>
      <c r="E106" s="128">
        <v>8</v>
      </c>
      <c r="F106" s="128" t="s">
        <v>688</v>
      </c>
      <c r="G106" s="66">
        <v>6</v>
      </c>
      <c r="H106" s="143" t="s">
        <v>687</v>
      </c>
      <c r="I106" s="143" t="s">
        <v>766</v>
      </c>
      <c r="J106" s="143" t="s">
        <v>767</v>
      </c>
      <c r="K106" s="128" t="s">
        <v>366</v>
      </c>
    </row>
    <row r="107" spans="1:11" s="15" customFormat="1" ht="71.25" customHeight="1">
      <c r="A107" s="332"/>
      <c r="B107" s="332"/>
      <c r="C107" s="366"/>
      <c r="D107" s="128" t="s">
        <v>367</v>
      </c>
      <c r="E107" s="128">
        <v>0</v>
      </c>
      <c r="F107" s="128" t="s">
        <v>689</v>
      </c>
      <c r="G107" s="66">
        <v>0</v>
      </c>
      <c r="H107" s="143" t="s">
        <v>687</v>
      </c>
      <c r="I107" s="143" t="s">
        <v>768</v>
      </c>
      <c r="J107" s="143" t="s">
        <v>769</v>
      </c>
      <c r="K107" s="128" t="s">
        <v>366</v>
      </c>
    </row>
    <row r="108" spans="1:11" s="15" customFormat="1" ht="149.25" customHeight="1">
      <c r="A108" s="332"/>
      <c r="B108" s="332"/>
      <c r="C108" s="366"/>
      <c r="D108" s="128" t="s">
        <v>368</v>
      </c>
      <c r="E108" s="128" t="s">
        <v>423</v>
      </c>
      <c r="F108" s="128" t="s">
        <v>690</v>
      </c>
      <c r="G108" s="66">
        <v>0</v>
      </c>
      <c r="H108" s="143" t="s">
        <v>687</v>
      </c>
      <c r="I108" s="143" t="s">
        <v>770</v>
      </c>
      <c r="J108" s="143" t="s">
        <v>771</v>
      </c>
      <c r="K108" s="128" t="s">
        <v>366</v>
      </c>
    </row>
    <row r="109" spans="1:11" s="15" customFormat="1" ht="126.75" customHeight="1">
      <c r="A109" s="332"/>
      <c r="B109" s="332"/>
      <c r="C109" s="128" t="s">
        <v>369</v>
      </c>
      <c r="D109" s="128" t="s">
        <v>370</v>
      </c>
      <c r="E109" s="128" t="s">
        <v>424</v>
      </c>
      <c r="F109" s="128" t="s">
        <v>691</v>
      </c>
      <c r="G109" s="66">
        <v>65</v>
      </c>
      <c r="H109" s="27">
        <v>1</v>
      </c>
      <c r="I109" s="143" t="s">
        <v>772</v>
      </c>
      <c r="J109" s="143" t="s">
        <v>773</v>
      </c>
      <c r="K109" s="128" t="s">
        <v>366</v>
      </c>
    </row>
    <row r="110" spans="1:11" ht="63" customHeight="1">
      <c r="A110" s="332"/>
      <c r="B110" s="128" t="s">
        <v>66</v>
      </c>
      <c r="C110" s="128" t="s">
        <v>67</v>
      </c>
      <c r="D110" s="128" t="s">
        <v>68</v>
      </c>
      <c r="E110" s="42">
        <v>1</v>
      </c>
      <c r="F110" s="128" t="s">
        <v>692</v>
      </c>
      <c r="G110" s="27">
        <v>0.4</v>
      </c>
      <c r="H110" s="27">
        <v>1</v>
      </c>
      <c r="I110" s="82" t="s">
        <v>774</v>
      </c>
      <c r="J110" s="143" t="s">
        <v>775</v>
      </c>
      <c r="K110" s="128" t="s">
        <v>471</v>
      </c>
    </row>
    <row r="111" spans="1:11" ht="119.25" customHeight="1">
      <c r="A111" s="332"/>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347" t="s">
        <v>272</v>
      </c>
      <c r="B113" s="347"/>
      <c r="C113" s="347"/>
      <c r="D113" s="347"/>
      <c r="E113" s="347"/>
      <c r="F113" s="347"/>
      <c r="G113" s="347"/>
      <c r="H113" s="347"/>
      <c r="I113" s="347"/>
      <c r="J113" s="347"/>
      <c r="K113" s="347"/>
    </row>
    <row r="114" spans="1:11" s="17" customFormat="1" ht="32.25" customHeight="1">
      <c r="A114" s="357" t="s">
        <v>293</v>
      </c>
      <c r="B114" s="357"/>
      <c r="C114" s="357"/>
      <c r="D114" s="357"/>
      <c r="E114" s="357"/>
      <c r="F114" s="357"/>
      <c r="G114" s="357"/>
      <c r="H114" s="357"/>
      <c r="I114" s="357"/>
      <c r="J114" s="357"/>
      <c r="K114" s="357"/>
    </row>
    <row r="115" spans="1:11" s="33" customFormat="1" ht="35.25" customHeight="1">
      <c r="A115" s="46" t="s">
        <v>477</v>
      </c>
      <c r="B115" s="307" t="s">
        <v>479</v>
      </c>
      <c r="C115" s="307" t="s">
        <v>514</v>
      </c>
      <c r="D115" s="307" t="s">
        <v>3</v>
      </c>
      <c r="E115" s="307" t="s">
        <v>528</v>
      </c>
      <c r="F115" s="307"/>
      <c r="G115" s="324" t="s">
        <v>515</v>
      </c>
      <c r="H115" s="325"/>
      <c r="I115" s="325"/>
      <c r="J115" s="326"/>
      <c r="K115" s="307" t="s">
        <v>485</v>
      </c>
    </row>
    <row r="116" spans="1:11" s="33" customFormat="1" ht="36">
      <c r="A116" s="46" t="s">
        <v>478</v>
      </c>
      <c r="B116" s="307"/>
      <c r="C116" s="307"/>
      <c r="D116" s="307"/>
      <c r="E116" s="124" t="s">
        <v>392</v>
      </c>
      <c r="F116" s="124" t="s">
        <v>391</v>
      </c>
      <c r="G116" s="3" t="s">
        <v>516</v>
      </c>
      <c r="H116" s="3" t="s">
        <v>517</v>
      </c>
      <c r="I116" s="3" t="s">
        <v>396</v>
      </c>
      <c r="J116" s="3" t="s">
        <v>391</v>
      </c>
      <c r="K116" s="307"/>
    </row>
    <row r="117" spans="1:11" s="14" customFormat="1" ht="88.5" customHeight="1">
      <c r="A117" s="332" t="s">
        <v>432</v>
      </c>
      <c r="B117" s="332" t="s">
        <v>597</v>
      </c>
      <c r="C117" s="332" t="s">
        <v>357</v>
      </c>
      <c r="D117" s="128" t="s">
        <v>596</v>
      </c>
      <c r="E117" s="87" t="s">
        <v>610</v>
      </c>
      <c r="F117" s="128" t="s">
        <v>625</v>
      </c>
      <c r="G117" s="88">
        <v>0</v>
      </c>
      <c r="H117" s="89">
        <v>6547040539</v>
      </c>
      <c r="I117" s="89"/>
      <c r="J117" s="89"/>
      <c r="K117" s="128" t="s">
        <v>611</v>
      </c>
    </row>
    <row r="118" spans="1:11" s="14" customFormat="1" ht="108">
      <c r="A118" s="332"/>
      <c r="B118" s="332"/>
      <c r="C118" s="332"/>
      <c r="D118" s="128" t="s">
        <v>476</v>
      </c>
      <c r="E118" s="27" t="s">
        <v>612</v>
      </c>
      <c r="F118" s="128" t="s">
        <v>694</v>
      </c>
      <c r="G118" s="66">
        <v>0</v>
      </c>
      <c r="H118" s="27">
        <v>0.5</v>
      </c>
      <c r="I118" s="90"/>
      <c r="J118" s="90"/>
      <c r="K118" s="128" t="s">
        <v>486</v>
      </c>
    </row>
    <row r="119" spans="1:11" s="14" customFormat="1" ht="72">
      <c r="A119" s="332"/>
      <c r="B119" s="332"/>
      <c r="C119" s="332"/>
      <c r="D119" s="128" t="s">
        <v>484</v>
      </c>
      <c r="E119" s="27" t="s">
        <v>613</v>
      </c>
      <c r="F119" s="128" t="s">
        <v>614</v>
      </c>
      <c r="G119" s="66">
        <v>0</v>
      </c>
      <c r="H119" s="27">
        <v>0.8</v>
      </c>
      <c r="I119" s="90"/>
      <c r="J119" s="90"/>
      <c r="K119" s="128" t="s">
        <v>486</v>
      </c>
    </row>
    <row r="120" spans="1:11" s="14" customFormat="1" ht="69.75" customHeight="1">
      <c r="A120" s="343"/>
      <c r="B120" s="128" t="s">
        <v>273</v>
      </c>
      <c r="C120" s="128" t="s">
        <v>274</v>
      </c>
      <c r="D120" s="128" t="s">
        <v>275</v>
      </c>
      <c r="E120" s="27">
        <v>1</v>
      </c>
      <c r="F120" s="125" t="s">
        <v>624</v>
      </c>
      <c r="G120" s="27">
        <v>0.7</v>
      </c>
      <c r="H120" s="66" t="s">
        <v>276</v>
      </c>
      <c r="I120" s="91"/>
      <c r="J120" s="91"/>
      <c r="K120" s="128" t="s">
        <v>361</v>
      </c>
    </row>
    <row r="121" spans="1:11" s="14" customFormat="1" ht="113.25" customHeight="1">
      <c r="A121" s="343"/>
      <c r="B121" s="128" t="s">
        <v>277</v>
      </c>
      <c r="C121" s="128" t="s">
        <v>278</v>
      </c>
      <c r="D121" s="128" t="s">
        <v>430</v>
      </c>
      <c r="E121" s="27">
        <v>0.9</v>
      </c>
      <c r="F121" s="125" t="s">
        <v>695</v>
      </c>
      <c r="G121" s="27">
        <v>0.9</v>
      </c>
      <c r="H121" s="27">
        <v>1</v>
      </c>
      <c r="I121" s="128"/>
      <c r="J121" s="128"/>
      <c r="K121" s="128" t="s">
        <v>487</v>
      </c>
    </row>
    <row r="122" spans="1:11" s="14" customFormat="1" ht="104.25" customHeight="1">
      <c r="A122" s="343"/>
      <c r="B122" s="128" t="s">
        <v>279</v>
      </c>
      <c r="C122" s="128" t="s">
        <v>280</v>
      </c>
      <c r="D122" s="128" t="s">
        <v>281</v>
      </c>
      <c r="E122" s="88" t="s">
        <v>425</v>
      </c>
      <c r="F122" s="125" t="s">
        <v>426</v>
      </c>
      <c r="G122" s="66">
        <v>0</v>
      </c>
      <c r="H122" s="27">
        <v>1</v>
      </c>
      <c r="I122" s="88"/>
      <c r="J122" s="88"/>
      <c r="K122" s="128" t="s">
        <v>488</v>
      </c>
    </row>
    <row r="123" spans="1:11" s="14" customFormat="1" ht="90" customHeight="1">
      <c r="A123" s="343"/>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343"/>
      <c r="B124" s="26" t="s">
        <v>285</v>
      </c>
      <c r="C124" s="128" t="s">
        <v>286</v>
      </c>
      <c r="D124" s="128" t="s">
        <v>287</v>
      </c>
      <c r="E124" s="128" t="s">
        <v>616</v>
      </c>
      <c r="F124" s="125" t="s">
        <v>535</v>
      </c>
      <c r="G124" s="66">
        <v>0.5</v>
      </c>
      <c r="H124" s="27">
        <v>1</v>
      </c>
      <c r="I124" s="128"/>
      <c r="J124" s="128"/>
      <c r="K124" s="128" t="s">
        <v>489</v>
      </c>
    </row>
    <row r="125" spans="1:11" s="14" customFormat="1" ht="96">
      <c r="A125" s="343"/>
      <c r="B125" s="332" t="s">
        <v>288</v>
      </c>
      <c r="C125" s="128" t="s">
        <v>289</v>
      </c>
      <c r="D125" s="128" t="s">
        <v>290</v>
      </c>
      <c r="E125" s="128">
        <v>0</v>
      </c>
      <c r="F125" s="128" t="s">
        <v>490</v>
      </c>
      <c r="G125" s="66">
        <v>0</v>
      </c>
      <c r="H125" s="66" t="s">
        <v>276</v>
      </c>
      <c r="I125" s="128"/>
      <c r="J125" s="128"/>
      <c r="K125" s="128" t="s">
        <v>491</v>
      </c>
    </row>
    <row r="126" spans="1:11" s="14" customFormat="1" ht="48">
      <c r="A126" s="343"/>
      <c r="B126" s="332"/>
      <c r="C126" s="128" t="s">
        <v>291</v>
      </c>
      <c r="D126" s="128" t="s">
        <v>292</v>
      </c>
      <c r="E126" s="128">
        <v>0</v>
      </c>
      <c r="F126" s="128" t="s">
        <v>431</v>
      </c>
      <c r="G126" s="66">
        <v>0</v>
      </c>
      <c r="H126" s="66" t="s">
        <v>276</v>
      </c>
      <c r="I126" s="94"/>
      <c r="J126" s="94"/>
      <c r="K126" s="128" t="s">
        <v>361</v>
      </c>
    </row>
    <row r="127" spans="1:11" s="14" customFormat="1" ht="353.25" customHeight="1">
      <c r="A127" s="343"/>
      <c r="B127" s="128" t="s">
        <v>359</v>
      </c>
      <c r="C127" s="128" t="s">
        <v>428</v>
      </c>
      <c r="D127" s="128" t="s">
        <v>598</v>
      </c>
      <c r="E127" s="126" t="s">
        <v>706</v>
      </c>
      <c r="F127" s="126" t="s">
        <v>666</v>
      </c>
      <c r="G127" s="66">
        <v>0</v>
      </c>
      <c r="H127" s="66" t="s">
        <v>429</v>
      </c>
      <c r="I127" s="128"/>
      <c r="J127" s="128"/>
      <c r="K127" s="128" t="s">
        <v>360</v>
      </c>
    </row>
    <row r="128" spans="1:11" ht="48" customHeight="1">
      <c r="A128" s="343"/>
      <c r="B128" s="128" t="s">
        <v>66</v>
      </c>
      <c r="C128" s="128" t="s">
        <v>67</v>
      </c>
      <c r="D128" s="128" t="s">
        <v>68</v>
      </c>
      <c r="E128" s="42">
        <v>0.7</v>
      </c>
      <c r="F128" s="128" t="s">
        <v>594</v>
      </c>
      <c r="G128" s="66">
        <v>0</v>
      </c>
      <c r="H128" s="27">
        <v>0.7</v>
      </c>
      <c r="I128" s="128"/>
      <c r="J128" s="128"/>
      <c r="K128" s="128" t="s">
        <v>69</v>
      </c>
    </row>
    <row r="129" spans="1:11" ht="57" customHeight="1">
      <c r="A129" s="343"/>
      <c r="B129" s="128" t="s">
        <v>70</v>
      </c>
      <c r="C129" s="128" t="s">
        <v>71</v>
      </c>
      <c r="D129" s="128" t="s">
        <v>72</v>
      </c>
      <c r="E129" s="42">
        <v>1</v>
      </c>
      <c r="F129" s="128" t="s">
        <v>595</v>
      </c>
      <c r="G129" s="66">
        <v>0</v>
      </c>
      <c r="H129" s="27">
        <v>1</v>
      </c>
      <c r="I129" s="128"/>
      <c r="J129" s="128"/>
      <c r="K129" s="128" t="s">
        <v>69</v>
      </c>
    </row>
    <row r="130" spans="1:11" s="8" customFormat="1" ht="36" customHeight="1">
      <c r="A130" s="354" t="s">
        <v>483</v>
      </c>
      <c r="B130" s="355"/>
      <c r="C130" s="355"/>
      <c r="D130" s="355"/>
      <c r="E130" s="355"/>
      <c r="F130" s="355"/>
      <c r="G130" s="355"/>
      <c r="H130" s="355"/>
      <c r="I130" s="355"/>
      <c r="J130" s="355"/>
      <c r="K130" s="355"/>
    </row>
    <row r="131" spans="1:11" s="176" customFormat="1" ht="25.5" customHeight="1">
      <c r="A131" s="384" t="s">
        <v>294</v>
      </c>
      <c r="B131" s="384"/>
      <c r="C131" s="384"/>
      <c r="D131" s="384"/>
      <c r="E131" s="384"/>
      <c r="F131" s="384"/>
      <c r="G131" s="384"/>
      <c r="H131" s="384"/>
      <c r="I131" s="384"/>
      <c r="J131" s="384"/>
      <c r="K131" s="384"/>
    </row>
    <row r="132" spans="1:11" s="176" customFormat="1" ht="48.75" customHeight="1">
      <c r="A132" s="385" t="s">
        <v>522</v>
      </c>
      <c r="B132" s="385"/>
      <c r="C132" s="385"/>
      <c r="D132" s="385"/>
      <c r="E132" s="385"/>
      <c r="F132" s="385"/>
      <c r="G132" s="385"/>
      <c r="H132" s="385"/>
      <c r="I132" s="385"/>
      <c r="J132" s="385"/>
      <c r="K132" s="385"/>
    </row>
    <row r="133" spans="1:11" s="178" customFormat="1" ht="35.25" customHeight="1">
      <c r="A133" s="177" t="s">
        <v>477</v>
      </c>
      <c r="B133" s="386" t="s">
        <v>479</v>
      </c>
      <c r="C133" s="386" t="s">
        <v>514</v>
      </c>
      <c r="D133" s="386" t="s">
        <v>3</v>
      </c>
      <c r="E133" s="386" t="s">
        <v>528</v>
      </c>
      <c r="F133" s="386"/>
      <c r="G133" s="387" t="s">
        <v>515</v>
      </c>
      <c r="H133" s="388"/>
      <c r="I133" s="388"/>
      <c r="J133" s="389"/>
      <c r="K133" s="386" t="s">
        <v>394</v>
      </c>
    </row>
    <row r="134" spans="1:11" s="178" customFormat="1" ht="36">
      <c r="A134" s="177" t="s">
        <v>478</v>
      </c>
      <c r="B134" s="386"/>
      <c r="C134" s="386"/>
      <c r="D134" s="386"/>
      <c r="E134" s="179" t="s">
        <v>392</v>
      </c>
      <c r="F134" s="179" t="s">
        <v>391</v>
      </c>
      <c r="G134" s="180" t="s">
        <v>516</v>
      </c>
      <c r="H134" s="180" t="s">
        <v>517</v>
      </c>
      <c r="I134" s="180" t="s">
        <v>396</v>
      </c>
      <c r="J134" s="180" t="s">
        <v>391</v>
      </c>
      <c r="K134" s="386"/>
    </row>
    <row r="135" spans="1:11" s="176" customFormat="1" ht="228.75" customHeight="1">
      <c r="A135" s="375" t="s">
        <v>84</v>
      </c>
      <c r="B135" s="379" t="s">
        <v>295</v>
      </c>
      <c r="C135" s="379" t="s">
        <v>385</v>
      </c>
      <c r="D135" s="379" t="s">
        <v>599</v>
      </c>
      <c r="E135" s="379" t="s">
        <v>435</v>
      </c>
      <c r="F135" s="181" t="s">
        <v>601</v>
      </c>
      <c r="G135" s="382">
        <v>0</v>
      </c>
      <c r="H135" s="377">
        <v>1</v>
      </c>
      <c r="I135" s="378"/>
      <c r="J135" s="182"/>
      <c r="K135" s="379" t="s">
        <v>600</v>
      </c>
    </row>
    <row r="136" spans="1:11" s="176" customFormat="1" ht="193.5" customHeight="1">
      <c r="A136" s="375"/>
      <c r="B136" s="379"/>
      <c r="C136" s="379"/>
      <c r="D136" s="379"/>
      <c r="E136" s="379"/>
      <c r="F136" s="183" t="s">
        <v>602</v>
      </c>
      <c r="G136" s="382"/>
      <c r="H136" s="377"/>
      <c r="I136" s="378"/>
      <c r="J136" s="182"/>
      <c r="K136" s="379"/>
    </row>
    <row r="137" spans="1:11" s="176" customFormat="1" ht="60">
      <c r="A137" s="376"/>
      <c r="B137" s="383" t="s">
        <v>296</v>
      </c>
      <c r="C137" s="181" t="s">
        <v>523</v>
      </c>
      <c r="D137" s="184" t="s">
        <v>297</v>
      </c>
      <c r="E137" s="184" t="s">
        <v>436</v>
      </c>
      <c r="F137" s="181" t="s">
        <v>603</v>
      </c>
      <c r="G137" s="185">
        <v>0</v>
      </c>
      <c r="H137" s="186">
        <v>1</v>
      </c>
      <c r="I137" s="184"/>
      <c r="J137" s="184"/>
      <c r="K137" s="184" t="s">
        <v>298</v>
      </c>
    </row>
    <row r="138" spans="1:11" s="176" customFormat="1" ht="119.25" customHeight="1">
      <c r="A138" s="376"/>
      <c r="B138" s="383"/>
      <c r="C138" s="181" t="s">
        <v>386</v>
      </c>
      <c r="D138" s="184" t="s">
        <v>390</v>
      </c>
      <c r="E138" s="184" t="s">
        <v>524</v>
      </c>
      <c r="F138" s="181" t="s">
        <v>525</v>
      </c>
      <c r="G138" s="185">
        <v>0</v>
      </c>
      <c r="H138" s="186">
        <v>1</v>
      </c>
      <c r="I138" s="184"/>
      <c r="J138" s="184"/>
      <c r="K138" s="184" t="s">
        <v>299</v>
      </c>
    </row>
    <row r="139" spans="1:11" s="176" customFormat="1" ht="185.25" customHeight="1">
      <c r="A139" s="376"/>
      <c r="B139" s="380" t="s">
        <v>300</v>
      </c>
      <c r="C139" s="380" t="s">
        <v>387</v>
      </c>
      <c r="D139" s="380" t="s">
        <v>301</v>
      </c>
      <c r="E139" s="380" t="s">
        <v>604</v>
      </c>
      <c r="F139" s="181" t="s">
        <v>696</v>
      </c>
      <c r="G139" s="380">
        <v>0</v>
      </c>
      <c r="H139" s="380">
        <v>1</v>
      </c>
      <c r="I139" s="380"/>
      <c r="J139" s="181"/>
      <c r="K139" s="380" t="s">
        <v>302</v>
      </c>
    </row>
    <row r="140" spans="1:11" s="176" customFormat="1" ht="260.25" customHeight="1">
      <c r="A140" s="376"/>
      <c r="B140" s="381"/>
      <c r="C140" s="381"/>
      <c r="D140" s="381"/>
      <c r="E140" s="381"/>
      <c r="F140" s="181" t="s">
        <v>667</v>
      </c>
      <c r="G140" s="381"/>
      <c r="H140" s="381"/>
      <c r="I140" s="381"/>
      <c r="J140" s="187"/>
      <c r="K140" s="381"/>
    </row>
    <row r="141" spans="1:11" s="176" customFormat="1" ht="84">
      <c r="A141" s="376"/>
      <c r="B141" s="380" t="s">
        <v>303</v>
      </c>
      <c r="C141" s="184" t="s">
        <v>304</v>
      </c>
      <c r="D141" s="184" t="s">
        <v>305</v>
      </c>
      <c r="E141" s="184" t="s">
        <v>417</v>
      </c>
      <c r="F141" s="184" t="s">
        <v>433</v>
      </c>
      <c r="G141" s="188">
        <v>0</v>
      </c>
      <c r="H141" s="189"/>
      <c r="I141" s="189"/>
      <c r="J141" s="189"/>
      <c r="K141" s="184" t="s">
        <v>606</v>
      </c>
    </row>
    <row r="142" spans="1:11" s="176" customFormat="1" ht="57.75" customHeight="1">
      <c r="A142" s="376"/>
      <c r="B142" s="380"/>
      <c r="C142" s="184" t="s">
        <v>389</v>
      </c>
      <c r="D142" s="184" t="s">
        <v>388</v>
      </c>
      <c r="E142" s="184" t="s">
        <v>417</v>
      </c>
      <c r="F142" s="184" t="s">
        <v>668</v>
      </c>
      <c r="G142" s="188"/>
      <c r="H142" s="189"/>
      <c r="I142" s="189"/>
      <c r="J142" s="189"/>
      <c r="K142" s="184" t="s">
        <v>308</v>
      </c>
    </row>
    <row r="143" spans="1:11" s="176" customFormat="1" ht="48">
      <c r="A143" s="376"/>
      <c r="B143" s="380"/>
      <c r="C143" s="184" t="s">
        <v>306</v>
      </c>
      <c r="D143" s="184" t="s">
        <v>307</v>
      </c>
      <c r="E143" s="184" t="s">
        <v>425</v>
      </c>
      <c r="F143" s="184" t="s">
        <v>669</v>
      </c>
      <c r="G143" s="185">
        <v>0</v>
      </c>
      <c r="H143" s="186">
        <v>1</v>
      </c>
      <c r="I143" s="184"/>
      <c r="J143" s="184"/>
      <c r="K143" s="184" t="s">
        <v>607</v>
      </c>
    </row>
    <row r="144" spans="1:11" s="176" customFormat="1" ht="84">
      <c r="A144" s="376"/>
      <c r="B144" s="381"/>
      <c r="C144" s="184" t="s">
        <v>697</v>
      </c>
      <c r="D144" s="184" t="s">
        <v>307</v>
      </c>
      <c r="E144" s="184" t="s">
        <v>425</v>
      </c>
      <c r="F144" s="184" t="s">
        <v>628</v>
      </c>
      <c r="G144" s="185">
        <v>0</v>
      </c>
      <c r="H144" s="186">
        <v>1</v>
      </c>
      <c r="I144" s="184"/>
      <c r="J144" s="184"/>
      <c r="K144" s="184" t="s">
        <v>607</v>
      </c>
    </row>
    <row r="145" spans="1:11" s="176" customFormat="1" ht="72">
      <c r="A145" s="376"/>
      <c r="B145" s="184" t="s">
        <v>309</v>
      </c>
      <c r="C145" s="184" t="s">
        <v>310</v>
      </c>
      <c r="D145" s="184" t="s">
        <v>311</v>
      </c>
      <c r="E145" s="184" t="s">
        <v>413</v>
      </c>
      <c r="F145" s="184" t="s">
        <v>434</v>
      </c>
      <c r="G145" s="185">
        <v>0</v>
      </c>
      <c r="H145" s="186">
        <v>1</v>
      </c>
      <c r="I145" s="184"/>
      <c r="J145" s="184"/>
      <c r="K145" s="184" t="s">
        <v>312</v>
      </c>
    </row>
    <row r="146" spans="1:11" s="176" customFormat="1" ht="48">
      <c r="A146" s="375" t="s">
        <v>84</v>
      </c>
      <c r="B146" s="380" t="s">
        <v>313</v>
      </c>
      <c r="C146" s="171" t="s">
        <v>314</v>
      </c>
      <c r="D146" s="184" t="s">
        <v>315</v>
      </c>
      <c r="E146" s="184">
        <v>1</v>
      </c>
      <c r="F146" s="184" t="s">
        <v>437</v>
      </c>
      <c r="G146" s="185">
        <v>0</v>
      </c>
      <c r="H146" s="185">
        <v>1</v>
      </c>
      <c r="I146" s="185"/>
      <c r="J146" s="185"/>
      <c r="K146" s="184" t="s">
        <v>316</v>
      </c>
    </row>
    <row r="147" spans="1:11" s="176" customFormat="1" ht="48" customHeight="1">
      <c r="A147" s="381"/>
      <c r="B147" s="376"/>
      <c r="C147" s="184" t="s">
        <v>317</v>
      </c>
      <c r="D147" s="184" t="s">
        <v>318</v>
      </c>
      <c r="E147" s="184" t="s">
        <v>422</v>
      </c>
      <c r="F147" s="184" t="s">
        <v>698</v>
      </c>
      <c r="G147" s="185">
        <v>0</v>
      </c>
      <c r="H147" s="186">
        <v>1</v>
      </c>
      <c r="I147" s="186"/>
      <c r="J147" s="186"/>
      <c r="K147" s="184" t="s">
        <v>319</v>
      </c>
    </row>
    <row r="148" spans="1:11" s="176" customFormat="1" ht="45" customHeight="1">
      <c r="A148" s="381"/>
      <c r="B148" s="376"/>
      <c r="C148" s="184" t="s">
        <v>320</v>
      </c>
      <c r="D148" s="184" t="s">
        <v>321</v>
      </c>
      <c r="E148" s="184">
        <v>1</v>
      </c>
      <c r="F148" s="184" t="s">
        <v>437</v>
      </c>
      <c r="G148" s="185">
        <v>0</v>
      </c>
      <c r="H148" s="185">
        <v>1</v>
      </c>
      <c r="I148" s="185"/>
      <c r="J148" s="185"/>
      <c r="K148" s="184" t="s">
        <v>322</v>
      </c>
    </row>
    <row r="149" spans="1:11" s="176" customFormat="1" ht="30.75" customHeight="1">
      <c r="A149" s="381"/>
      <c r="B149" s="376"/>
      <c r="C149" s="181" t="s">
        <v>323</v>
      </c>
      <c r="D149" s="181" t="s">
        <v>324</v>
      </c>
      <c r="E149" s="181">
        <v>1</v>
      </c>
      <c r="F149" s="184" t="s">
        <v>437</v>
      </c>
      <c r="G149" s="185">
        <v>0</v>
      </c>
      <c r="H149" s="185">
        <v>1</v>
      </c>
      <c r="I149" s="185"/>
      <c r="J149" s="185"/>
      <c r="K149" s="184" t="s">
        <v>325</v>
      </c>
    </row>
    <row r="150" spans="1:11" s="176" customFormat="1" ht="50.25" customHeight="1">
      <c r="A150" s="381"/>
      <c r="B150" s="381"/>
      <c r="C150" s="171" t="s">
        <v>71</v>
      </c>
      <c r="D150" s="171" t="s">
        <v>72</v>
      </c>
      <c r="E150" s="190">
        <v>1</v>
      </c>
      <c r="F150" s="181" t="s">
        <v>605</v>
      </c>
      <c r="G150" s="172">
        <v>0</v>
      </c>
      <c r="H150" s="191">
        <v>1</v>
      </c>
      <c r="I150" s="191"/>
      <c r="J150" s="191"/>
      <c r="K150" s="173" t="s">
        <v>69</v>
      </c>
    </row>
    <row r="151" spans="1:208" s="192" customFormat="1" ht="55.5" customHeight="1">
      <c r="A151" s="381"/>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341" t="s">
        <v>205</v>
      </c>
      <c r="B152" s="341"/>
      <c r="C152" s="341"/>
      <c r="D152" s="341"/>
      <c r="E152" s="341"/>
      <c r="F152" s="341"/>
      <c r="G152" s="341"/>
      <c r="H152" s="341"/>
      <c r="I152" s="341"/>
      <c r="J152" s="341"/>
      <c r="K152" s="34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314" t="s">
        <v>526</v>
      </c>
      <c r="B153" s="314"/>
      <c r="C153" s="314"/>
      <c r="D153" s="314"/>
      <c r="E153" s="314"/>
      <c r="F153" s="314"/>
      <c r="G153" s="314"/>
      <c r="H153" s="314"/>
      <c r="I153" s="314"/>
      <c r="J153" s="314"/>
      <c r="K153" s="31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307" t="s">
        <v>479</v>
      </c>
      <c r="C154" s="307" t="s">
        <v>514</v>
      </c>
      <c r="D154" s="307" t="s">
        <v>3</v>
      </c>
      <c r="E154" s="307" t="s">
        <v>528</v>
      </c>
      <c r="F154" s="307"/>
      <c r="G154" s="324" t="s">
        <v>515</v>
      </c>
      <c r="H154" s="325"/>
      <c r="I154" s="325"/>
      <c r="J154" s="326"/>
      <c r="K154" s="307" t="s">
        <v>394</v>
      </c>
    </row>
    <row r="155" spans="1:11" s="33" customFormat="1" ht="36">
      <c r="A155" s="75" t="s">
        <v>478</v>
      </c>
      <c r="B155" s="307"/>
      <c r="C155" s="307"/>
      <c r="D155" s="307"/>
      <c r="E155" s="124" t="s">
        <v>392</v>
      </c>
      <c r="F155" s="124" t="s">
        <v>391</v>
      </c>
      <c r="G155" s="3" t="s">
        <v>516</v>
      </c>
      <c r="H155" s="3" t="s">
        <v>517</v>
      </c>
      <c r="I155" s="3" t="s">
        <v>396</v>
      </c>
      <c r="J155" s="3" t="s">
        <v>391</v>
      </c>
      <c r="K155" s="307"/>
    </row>
    <row r="156" spans="1:212" s="14" customFormat="1" ht="85.5" customHeight="1">
      <c r="A156" s="312"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342"/>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342"/>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342"/>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342"/>
      <c r="B160" s="125" t="s">
        <v>162</v>
      </c>
      <c r="C160" s="125" t="s">
        <v>163</v>
      </c>
      <c r="D160" s="4" t="s">
        <v>164</v>
      </c>
      <c r="E160" s="70" t="s">
        <v>441</v>
      </c>
      <c r="F160" s="126" t="s">
        <v>466</v>
      </c>
      <c r="G160" s="134">
        <v>0</v>
      </c>
      <c r="H160" s="132">
        <v>1</v>
      </c>
      <c r="I160" s="131"/>
      <c r="J160" s="131"/>
      <c r="K160" s="126" t="s">
        <v>158</v>
      </c>
    </row>
    <row r="161" spans="1:11" ht="120">
      <c r="A161" s="342"/>
      <c r="B161" s="71" t="s">
        <v>165</v>
      </c>
      <c r="C161" s="72" t="s">
        <v>166</v>
      </c>
      <c r="D161" s="4" t="s">
        <v>167</v>
      </c>
      <c r="E161" s="134">
        <v>3</v>
      </c>
      <c r="F161" s="126" t="s">
        <v>608</v>
      </c>
      <c r="G161" s="134">
        <v>0</v>
      </c>
      <c r="H161" s="134">
        <v>3</v>
      </c>
      <c r="I161" s="131"/>
      <c r="J161" s="131"/>
      <c r="K161" s="55" t="s">
        <v>168</v>
      </c>
    </row>
    <row r="162" spans="1:11" ht="108">
      <c r="A162" s="342"/>
      <c r="B162" s="71" t="s">
        <v>169</v>
      </c>
      <c r="C162" s="72" t="s">
        <v>170</v>
      </c>
      <c r="D162" s="4" t="s">
        <v>171</v>
      </c>
      <c r="E162" s="134">
        <v>1</v>
      </c>
      <c r="F162" s="126" t="s">
        <v>442</v>
      </c>
      <c r="G162" s="134">
        <v>0</v>
      </c>
      <c r="H162" s="134">
        <v>1</v>
      </c>
      <c r="I162" s="131"/>
      <c r="J162" s="131"/>
      <c r="K162" s="55" t="s">
        <v>103</v>
      </c>
    </row>
    <row r="163" spans="1:11" ht="108">
      <c r="A163" s="332" t="s">
        <v>439</v>
      </c>
      <c r="B163" s="73" t="s">
        <v>341</v>
      </c>
      <c r="C163" s="133" t="s">
        <v>172</v>
      </c>
      <c r="D163" s="4" t="s">
        <v>173</v>
      </c>
      <c r="E163" s="134">
        <v>1</v>
      </c>
      <c r="F163" s="131" t="s">
        <v>512</v>
      </c>
      <c r="G163" s="134">
        <v>0</v>
      </c>
      <c r="H163" s="134">
        <v>1</v>
      </c>
      <c r="I163" s="98"/>
      <c r="J163" s="98"/>
      <c r="K163" s="55" t="s">
        <v>174</v>
      </c>
    </row>
    <row r="164" spans="1:212" ht="56.25" customHeight="1">
      <c r="A164" s="332"/>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32"/>
      <c r="B165" s="126" t="s">
        <v>617</v>
      </c>
      <c r="C165" s="125" t="s">
        <v>618</v>
      </c>
      <c r="D165" s="4" t="s">
        <v>177</v>
      </c>
      <c r="E165" s="4">
        <v>1</v>
      </c>
      <c r="F165" s="125" t="s">
        <v>622</v>
      </c>
      <c r="G165" s="134">
        <v>0</v>
      </c>
      <c r="H165" s="134">
        <v>1</v>
      </c>
      <c r="I165" s="98"/>
      <c r="J165" s="98"/>
      <c r="K165" s="55" t="s">
        <v>178</v>
      </c>
    </row>
    <row r="166" spans="1:11" ht="216" customHeight="1">
      <c r="A166" s="332"/>
      <c r="B166" s="349" t="s">
        <v>179</v>
      </c>
      <c r="C166" s="348" t="s">
        <v>180</v>
      </c>
      <c r="D166" s="4" t="s">
        <v>176</v>
      </c>
      <c r="E166" s="4" t="s">
        <v>620</v>
      </c>
      <c r="F166" s="126" t="s">
        <v>699</v>
      </c>
      <c r="G166" s="134">
        <v>0</v>
      </c>
      <c r="H166" s="132">
        <v>1</v>
      </c>
      <c r="I166" s="125"/>
      <c r="J166" s="125"/>
      <c r="K166" s="55" t="s">
        <v>621</v>
      </c>
    </row>
    <row r="167" spans="1:11" ht="132.75" customHeight="1">
      <c r="A167" s="332"/>
      <c r="B167" s="349"/>
      <c r="C167" s="348"/>
      <c r="D167" s="4" t="s">
        <v>176</v>
      </c>
      <c r="E167" s="4" t="s">
        <v>510</v>
      </c>
      <c r="F167" s="126" t="s">
        <v>619</v>
      </c>
      <c r="G167" s="134">
        <v>0</v>
      </c>
      <c r="H167" s="132">
        <v>1</v>
      </c>
      <c r="I167" s="125"/>
      <c r="J167" s="125"/>
      <c r="K167" s="55" t="s">
        <v>621</v>
      </c>
    </row>
    <row r="168" spans="1:11" ht="120">
      <c r="A168" s="332"/>
      <c r="B168" s="74" t="s">
        <v>181</v>
      </c>
      <c r="C168" s="125" t="s">
        <v>182</v>
      </c>
      <c r="D168" s="4" t="s">
        <v>507</v>
      </c>
      <c r="E168" s="4">
        <v>1</v>
      </c>
      <c r="F168" s="126" t="s">
        <v>509</v>
      </c>
      <c r="G168" s="134">
        <v>0</v>
      </c>
      <c r="H168" s="134">
        <v>1</v>
      </c>
      <c r="I168" s="98"/>
      <c r="J168" s="98"/>
      <c r="K168" s="55" t="s">
        <v>508</v>
      </c>
    </row>
    <row r="169" spans="1:11" ht="144">
      <c r="A169" s="332"/>
      <c r="B169" s="125" t="s">
        <v>183</v>
      </c>
      <c r="C169" s="125" t="s">
        <v>184</v>
      </c>
      <c r="D169" s="4" t="s">
        <v>176</v>
      </c>
      <c r="E169" s="4" t="s">
        <v>419</v>
      </c>
      <c r="F169" s="126" t="s">
        <v>444</v>
      </c>
      <c r="G169" s="134">
        <v>0</v>
      </c>
      <c r="H169" s="132" t="s">
        <v>510</v>
      </c>
      <c r="I169" s="126"/>
      <c r="J169" s="126"/>
      <c r="K169" s="55" t="s">
        <v>174</v>
      </c>
    </row>
    <row r="170" spans="1:11" ht="60">
      <c r="A170" s="332"/>
      <c r="B170" s="125" t="s">
        <v>185</v>
      </c>
      <c r="C170" s="125" t="s">
        <v>186</v>
      </c>
      <c r="D170" s="125" t="s">
        <v>187</v>
      </c>
      <c r="E170" s="125">
        <v>1</v>
      </c>
      <c r="F170" s="126" t="s">
        <v>700</v>
      </c>
      <c r="G170" s="134">
        <v>0</v>
      </c>
      <c r="H170" s="134">
        <v>1</v>
      </c>
      <c r="I170" s="98"/>
      <c r="J170" s="98"/>
      <c r="K170" s="55" t="s">
        <v>174</v>
      </c>
    </row>
    <row r="171" spans="1:11" ht="48">
      <c r="A171" s="332"/>
      <c r="B171" s="125" t="s">
        <v>188</v>
      </c>
      <c r="C171" s="126" t="s">
        <v>189</v>
      </c>
      <c r="D171" s="125" t="s">
        <v>190</v>
      </c>
      <c r="E171" s="125" t="s">
        <v>436</v>
      </c>
      <c r="F171" s="126" t="s">
        <v>445</v>
      </c>
      <c r="G171" s="134">
        <v>0</v>
      </c>
      <c r="H171" s="125" t="s">
        <v>436</v>
      </c>
      <c r="I171" s="126"/>
      <c r="J171" s="126"/>
      <c r="K171" s="55" t="s">
        <v>174</v>
      </c>
    </row>
    <row r="172" spans="1:11" ht="36">
      <c r="A172" s="332"/>
      <c r="B172" s="125" t="s">
        <v>191</v>
      </c>
      <c r="C172" s="125" t="s">
        <v>192</v>
      </c>
      <c r="D172" s="71" t="s">
        <v>193</v>
      </c>
      <c r="E172" s="71">
        <v>1</v>
      </c>
      <c r="F172" s="126" t="s">
        <v>447</v>
      </c>
      <c r="G172" s="134">
        <v>0</v>
      </c>
      <c r="H172" s="134">
        <v>1</v>
      </c>
      <c r="I172" s="126"/>
      <c r="J172" s="126"/>
      <c r="K172" s="55" t="s">
        <v>174</v>
      </c>
    </row>
    <row r="173" spans="1:11" ht="48">
      <c r="A173" s="332"/>
      <c r="B173" s="125" t="s">
        <v>194</v>
      </c>
      <c r="C173" s="125" t="s">
        <v>195</v>
      </c>
      <c r="D173" s="126" t="s">
        <v>196</v>
      </c>
      <c r="E173" s="126">
        <v>1</v>
      </c>
      <c r="F173" s="74" t="s">
        <v>609</v>
      </c>
      <c r="G173" s="131">
        <v>0</v>
      </c>
      <c r="H173" s="131">
        <v>1</v>
      </c>
      <c r="I173" s="126"/>
      <c r="J173" s="126"/>
      <c r="K173" s="55" t="s">
        <v>174</v>
      </c>
    </row>
    <row r="174" spans="1:11" ht="36">
      <c r="A174" s="332" t="s">
        <v>197</v>
      </c>
      <c r="B174" s="26" t="s">
        <v>198</v>
      </c>
      <c r="C174" s="125" t="s">
        <v>199</v>
      </c>
      <c r="D174" s="126" t="s">
        <v>200</v>
      </c>
      <c r="E174" s="126" t="s">
        <v>572</v>
      </c>
      <c r="F174" s="133"/>
      <c r="G174" s="131">
        <v>0</v>
      </c>
      <c r="H174" s="132">
        <v>1</v>
      </c>
      <c r="I174" s="131"/>
      <c r="J174" s="131"/>
      <c r="K174" s="55" t="s">
        <v>201</v>
      </c>
    </row>
    <row r="175" spans="1:11" ht="60">
      <c r="A175" s="342"/>
      <c r="B175" s="125" t="s">
        <v>202</v>
      </c>
      <c r="C175" s="125" t="s">
        <v>203</v>
      </c>
      <c r="D175" s="125" t="s">
        <v>176</v>
      </c>
      <c r="E175" s="131" t="s">
        <v>422</v>
      </c>
      <c r="F175" s="56" t="s">
        <v>467</v>
      </c>
      <c r="G175" s="131">
        <v>0</v>
      </c>
      <c r="H175" s="19">
        <v>1</v>
      </c>
      <c r="I175" s="98"/>
      <c r="J175" s="98"/>
      <c r="K175" s="55" t="s">
        <v>168</v>
      </c>
    </row>
    <row r="176" spans="1:11" ht="72">
      <c r="A176" s="342"/>
      <c r="B176" s="72" t="s">
        <v>268</v>
      </c>
      <c r="C176" s="72" t="s">
        <v>271</v>
      </c>
      <c r="D176" s="125" t="s">
        <v>269</v>
      </c>
      <c r="E176" s="125" t="s">
        <v>573</v>
      </c>
      <c r="F176" s="133"/>
      <c r="G176" s="131">
        <v>0</v>
      </c>
      <c r="H176" s="19">
        <v>1</v>
      </c>
      <c r="I176" s="131"/>
      <c r="J176" s="131"/>
      <c r="K176" s="55" t="s">
        <v>204</v>
      </c>
    </row>
    <row r="177" spans="1:11" ht="36">
      <c r="A177" s="342"/>
      <c r="B177" s="126" t="s">
        <v>66</v>
      </c>
      <c r="C177" s="128" t="s">
        <v>67</v>
      </c>
      <c r="D177" s="128" t="s">
        <v>68</v>
      </c>
      <c r="E177" s="42">
        <v>0.8</v>
      </c>
      <c r="F177" s="4" t="s">
        <v>446</v>
      </c>
      <c r="G177" s="66">
        <v>0</v>
      </c>
      <c r="H177" s="27">
        <v>1</v>
      </c>
      <c r="I177" s="27"/>
      <c r="J177" s="27"/>
      <c r="K177" s="126" t="s">
        <v>69</v>
      </c>
    </row>
    <row r="178" spans="1:11" ht="72">
      <c r="A178" s="342"/>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347" t="s">
        <v>86</v>
      </c>
      <c r="B180" s="347"/>
      <c r="C180" s="347"/>
      <c r="D180" s="347"/>
      <c r="E180" s="347"/>
      <c r="F180" s="347"/>
      <c r="G180" s="347"/>
      <c r="H180" s="347"/>
      <c r="I180" s="347"/>
      <c r="J180" s="347"/>
      <c r="K180" s="347"/>
    </row>
    <row r="181" spans="1:11" ht="24" customHeight="1">
      <c r="A181" s="358" t="s">
        <v>87</v>
      </c>
      <c r="B181" s="358"/>
      <c r="C181" s="358"/>
      <c r="D181" s="358"/>
      <c r="E181" s="358"/>
      <c r="F181" s="358"/>
      <c r="G181" s="358"/>
      <c r="H181" s="358"/>
      <c r="I181" s="358"/>
      <c r="J181" s="358"/>
      <c r="K181" s="358"/>
    </row>
    <row r="182" spans="1:11" s="33" customFormat="1" ht="35.25" customHeight="1">
      <c r="A182" s="75" t="s">
        <v>477</v>
      </c>
      <c r="B182" s="307" t="s">
        <v>479</v>
      </c>
      <c r="C182" s="307" t="s">
        <v>514</v>
      </c>
      <c r="D182" s="307" t="s">
        <v>3</v>
      </c>
      <c r="E182" s="307" t="s">
        <v>528</v>
      </c>
      <c r="F182" s="307"/>
      <c r="G182" s="324" t="s">
        <v>515</v>
      </c>
      <c r="H182" s="325"/>
      <c r="I182" s="325"/>
      <c r="J182" s="326"/>
      <c r="K182" s="307" t="s">
        <v>394</v>
      </c>
    </row>
    <row r="183" spans="1:11" s="33" customFormat="1" ht="36">
      <c r="A183" s="75" t="s">
        <v>478</v>
      </c>
      <c r="B183" s="307"/>
      <c r="C183" s="307"/>
      <c r="D183" s="307"/>
      <c r="E183" s="124" t="s">
        <v>392</v>
      </c>
      <c r="F183" s="124" t="s">
        <v>391</v>
      </c>
      <c r="G183" s="3" t="s">
        <v>516</v>
      </c>
      <c r="H183" s="3" t="s">
        <v>517</v>
      </c>
      <c r="I183" s="3" t="s">
        <v>396</v>
      </c>
      <c r="J183" s="3" t="s">
        <v>391</v>
      </c>
      <c r="K183" s="307"/>
    </row>
    <row r="184" spans="1:11" ht="84">
      <c r="A184" s="313" t="s">
        <v>88</v>
      </c>
      <c r="B184" s="125" t="s">
        <v>89</v>
      </c>
      <c r="C184" s="125" t="s">
        <v>90</v>
      </c>
      <c r="D184" s="125" t="s">
        <v>116</v>
      </c>
      <c r="E184" s="82">
        <v>1</v>
      </c>
      <c r="F184" s="83" t="s">
        <v>473</v>
      </c>
      <c r="G184" s="19">
        <v>0.7</v>
      </c>
      <c r="H184" s="82">
        <v>1</v>
      </c>
      <c r="I184" s="82">
        <v>0.5</v>
      </c>
      <c r="J184" s="144" t="s">
        <v>778</v>
      </c>
      <c r="K184" s="129" t="s">
        <v>91</v>
      </c>
    </row>
    <row r="185" spans="1:11" ht="80.25" customHeight="1">
      <c r="A185" s="313"/>
      <c r="B185" s="125" t="s">
        <v>92</v>
      </c>
      <c r="C185" s="125" t="s">
        <v>93</v>
      </c>
      <c r="D185" s="125" t="s">
        <v>94</v>
      </c>
      <c r="E185" s="70" t="s">
        <v>537</v>
      </c>
      <c r="F185" s="84" t="s">
        <v>538</v>
      </c>
      <c r="G185" s="19">
        <v>0</v>
      </c>
      <c r="H185" s="82">
        <v>1</v>
      </c>
      <c r="I185" s="82">
        <v>1</v>
      </c>
      <c r="J185" s="84" t="s">
        <v>779</v>
      </c>
      <c r="K185" s="129" t="s">
        <v>539</v>
      </c>
    </row>
    <row r="186" spans="1:11" ht="88.5" customHeight="1">
      <c r="A186" s="313"/>
      <c r="B186" s="125" t="s">
        <v>95</v>
      </c>
      <c r="C186" s="125" t="s">
        <v>701</v>
      </c>
      <c r="D186" s="125" t="s">
        <v>96</v>
      </c>
      <c r="E186" s="70" t="s">
        <v>540</v>
      </c>
      <c r="F186" s="84" t="s">
        <v>702</v>
      </c>
      <c r="G186" s="19">
        <v>0.1</v>
      </c>
      <c r="H186" s="82">
        <v>1</v>
      </c>
      <c r="I186" s="82">
        <v>0.5</v>
      </c>
      <c r="J186" s="4" t="s">
        <v>780</v>
      </c>
      <c r="K186" s="125" t="s">
        <v>539</v>
      </c>
    </row>
    <row r="187" spans="1:11" ht="84">
      <c r="A187" s="313"/>
      <c r="B187" s="125" t="s">
        <v>97</v>
      </c>
      <c r="C187" s="125" t="s">
        <v>98</v>
      </c>
      <c r="D187" s="125" t="s">
        <v>99</v>
      </c>
      <c r="E187" s="70" t="s">
        <v>449</v>
      </c>
      <c r="F187" s="84" t="s">
        <v>703</v>
      </c>
      <c r="G187" s="19">
        <v>0</v>
      </c>
      <c r="H187" s="82">
        <v>1</v>
      </c>
      <c r="I187" s="82">
        <v>0.5</v>
      </c>
      <c r="J187" s="84" t="s">
        <v>703</v>
      </c>
      <c r="K187" s="125" t="s">
        <v>539</v>
      </c>
    </row>
    <row r="188" spans="1:11" ht="113.25" customHeight="1">
      <c r="A188" s="313"/>
      <c r="B188" s="125" t="s">
        <v>100</v>
      </c>
      <c r="C188" s="125" t="s">
        <v>101</v>
      </c>
      <c r="D188" s="125" t="s">
        <v>102</v>
      </c>
      <c r="E188" s="34" t="s">
        <v>541</v>
      </c>
      <c r="F188" s="85" t="s">
        <v>542</v>
      </c>
      <c r="G188" s="19">
        <v>0</v>
      </c>
      <c r="H188" s="82">
        <v>1</v>
      </c>
      <c r="I188" s="82">
        <v>0.5</v>
      </c>
      <c r="J188" s="144" t="s">
        <v>781</v>
      </c>
      <c r="K188" s="125" t="s">
        <v>103</v>
      </c>
    </row>
    <row r="189" spans="1:11" ht="120" customHeight="1">
      <c r="A189" s="313"/>
      <c r="B189" s="125" t="s">
        <v>104</v>
      </c>
      <c r="C189" s="125" t="s">
        <v>105</v>
      </c>
      <c r="D189" s="125" t="s">
        <v>117</v>
      </c>
      <c r="E189" s="34" t="s">
        <v>417</v>
      </c>
      <c r="F189" s="125" t="s">
        <v>543</v>
      </c>
      <c r="G189" s="19">
        <v>0</v>
      </c>
      <c r="H189" s="82">
        <v>1</v>
      </c>
      <c r="I189" s="82">
        <v>0.5</v>
      </c>
      <c r="J189" s="151" t="s">
        <v>782</v>
      </c>
      <c r="K189" s="125" t="s">
        <v>103</v>
      </c>
    </row>
    <row r="190" spans="1:11" ht="144" customHeight="1">
      <c r="A190" s="313"/>
      <c r="B190" s="125"/>
      <c r="C190" s="125" t="s">
        <v>106</v>
      </c>
      <c r="D190" s="125" t="s">
        <v>107</v>
      </c>
      <c r="E190" s="70" t="s">
        <v>544</v>
      </c>
      <c r="F190" s="125" t="s">
        <v>704</v>
      </c>
      <c r="G190" s="19">
        <v>0</v>
      </c>
      <c r="H190" s="82">
        <v>1</v>
      </c>
      <c r="I190" s="82">
        <v>0</v>
      </c>
      <c r="J190" s="23" t="s">
        <v>783</v>
      </c>
      <c r="K190" s="125" t="s">
        <v>330</v>
      </c>
    </row>
    <row r="191" spans="1:11" ht="128.25" customHeight="1">
      <c r="A191" s="313"/>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313"/>
      <c r="B192" s="314" t="s">
        <v>112</v>
      </c>
      <c r="C192" s="314" t="s">
        <v>113</v>
      </c>
      <c r="D192" s="125" t="s">
        <v>114</v>
      </c>
      <c r="E192" s="66">
        <v>1</v>
      </c>
      <c r="F192" s="125" t="s">
        <v>705</v>
      </c>
      <c r="G192" s="19">
        <v>0</v>
      </c>
      <c r="H192" s="82">
        <v>1</v>
      </c>
      <c r="I192" s="82">
        <v>0.5</v>
      </c>
      <c r="J192" s="144" t="s">
        <v>786</v>
      </c>
      <c r="K192" s="126" t="s">
        <v>545</v>
      </c>
    </row>
    <row r="193" spans="1:11" s="8" customFormat="1" ht="132">
      <c r="A193" s="125"/>
      <c r="B193" s="314"/>
      <c r="C193" s="314"/>
      <c r="D193" s="125" t="s">
        <v>115</v>
      </c>
      <c r="E193" s="27">
        <v>1</v>
      </c>
      <c r="F193" s="86" t="s">
        <v>546</v>
      </c>
      <c r="G193" s="19">
        <v>0</v>
      </c>
      <c r="H193" s="82">
        <v>1</v>
      </c>
      <c r="I193" s="82">
        <v>0.5</v>
      </c>
      <c r="J193" s="158" t="s">
        <v>787</v>
      </c>
      <c r="K193" s="126" t="s">
        <v>474</v>
      </c>
    </row>
    <row r="194" spans="1:11" s="8" customFormat="1" ht="48" customHeight="1">
      <c r="A194" s="364"/>
      <c r="B194" s="126" t="s">
        <v>66</v>
      </c>
      <c r="C194" s="55" t="s">
        <v>67</v>
      </c>
      <c r="D194" s="128" t="s">
        <v>68</v>
      </c>
      <c r="E194" s="82">
        <v>1</v>
      </c>
      <c r="F194" s="86" t="s">
        <v>547</v>
      </c>
      <c r="G194" s="19">
        <v>0</v>
      </c>
      <c r="H194" s="82">
        <v>1</v>
      </c>
      <c r="I194" s="82">
        <v>0.5</v>
      </c>
      <c r="J194" s="159" t="s">
        <v>788</v>
      </c>
      <c r="K194" s="125" t="s">
        <v>103</v>
      </c>
    </row>
    <row r="195" spans="1:11" ht="60">
      <c r="A195" s="364"/>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347" t="s">
        <v>326</v>
      </c>
      <c r="B197" s="347"/>
      <c r="C197" s="347"/>
      <c r="D197" s="347"/>
      <c r="E197" s="347"/>
      <c r="F197" s="347"/>
      <c r="G197" s="347"/>
      <c r="H197" s="347"/>
      <c r="I197" s="347"/>
      <c r="J197" s="347"/>
      <c r="K197" s="347"/>
    </row>
    <row r="198" spans="1:11" s="33" customFormat="1" ht="35.25" customHeight="1">
      <c r="A198" s="46" t="s">
        <v>477</v>
      </c>
      <c r="B198" s="307" t="s">
        <v>479</v>
      </c>
      <c r="C198" s="307" t="s">
        <v>514</v>
      </c>
      <c r="D198" s="307" t="s">
        <v>3</v>
      </c>
      <c r="E198" s="307" t="s">
        <v>528</v>
      </c>
      <c r="F198" s="307"/>
      <c r="G198" s="324" t="s">
        <v>515</v>
      </c>
      <c r="H198" s="325"/>
      <c r="I198" s="325"/>
      <c r="J198" s="326"/>
      <c r="K198" s="307" t="s">
        <v>394</v>
      </c>
    </row>
    <row r="199" spans="1:11" s="33" customFormat="1" ht="36">
      <c r="A199" s="75" t="s">
        <v>478</v>
      </c>
      <c r="B199" s="307"/>
      <c r="C199" s="307"/>
      <c r="D199" s="307"/>
      <c r="E199" s="124" t="s">
        <v>392</v>
      </c>
      <c r="F199" s="124" t="s">
        <v>391</v>
      </c>
      <c r="G199" s="3" t="s">
        <v>516</v>
      </c>
      <c r="H199" s="3" t="s">
        <v>517</v>
      </c>
      <c r="I199" s="3" t="s">
        <v>396</v>
      </c>
      <c r="J199" s="3" t="s">
        <v>391</v>
      </c>
      <c r="K199" s="307"/>
    </row>
    <row r="200" spans="1:11" ht="54" customHeight="1">
      <c r="A200" s="362" t="s">
        <v>242</v>
      </c>
      <c r="B200" s="4" t="s">
        <v>74</v>
      </c>
      <c r="C200" s="125" t="s">
        <v>575</v>
      </c>
      <c r="D200" s="125" t="s">
        <v>576</v>
      </c>
      <c r="E200" s="131">
        <v>1</v>
      </c>
      <c r="F200" s="56" t="s">
        <v>577</v>
      </c>
      <c r="G200" s="131">
        <v>0</v>
      </c>
      <c r="H200" s="131">
        <v>1</v>
      </c>
      <c r="I200" s="131"/>
      <c r="J200" s="131"/>
      <c r="K200" s="54" t="s">
        <v>578</v>
      </c>
    </row>
    <row r="201" spans="1:11" ht="54" customHeight="1">
      <c r="A201" s="363"/>
      <c r="B201" s="125" t="s">
        <v>75</v>
      </c>
      <c r="C201" s="125" t="s">
        <v>118</v>
      </c>
      <c r="D201" s="125" t="s">
        <v>270</v>
      </c>
      <c r="E201" s="132" t="s">
        <v>579</v>
      </c>
      <c r="F201" s="125"/>
      <c r="G201" s="134">
        <v>0</v>
      </c>
      <c r="H201" s="132">
        <v>1</v>
      </c>
      <c r="I201" s="125"/>
      <c r="J201" s="125"/>
      <c r="K201" s="54" t="s">
        <v>578</v>
      </c>
    </row>
    <row r="202" spans="1:11" ht="70.5" customHeight="1">
      <c r="A202" s="363"/>
      <c r="B202" s="125" t="s">
        <v>76</v>
      </c>
      <c r="C202" s="125" t="s">
        <v>77</v>
      </c>
      <c r="D202" s="125" t="s">
        <v>580</v>
      </c>
      <c r="E202" s="132" t="s">
        <v>581</v>
      </c>
      <c r="F202" s="125" t="s">
        <v>582</v>
      </c>
      <c r="G202" s="134">
        <v>0</v>
      </c>
      <c r="H202" s="132">
        <v>1</v>
      </c>
      <c r="I202" s="125"/>
      <c r="J202" s="125"/>
      <c r="K202" s="54" t="s">
        <v>578</v>
      </c>
    </row>
    <row r="203" spans="1:11" ht="52.5" customHeight="1">
      <c r="A203" s="363"/>
      <c r="B203" s="314" t="s">
        <v>119</v>
      </c>
      <c r="C203" s="125" t="s">
        <v>79</v>
      </c>
      <c r="D203" s="125" t="s">
        <v>583</v>
      </c>
      <c r="E203" s="132" t="s">
        <v>584</v>
      </c>
      <c r="F203" s="125" t="s">
        <v>585</v>
      </c>
      <c r="G203" s="134">
        <v>0</v>
      </c>
      <c r="H203" s="132">
        <v>1</v>
      </c>
      <c r="I203" s="132"/>
      <c r="J203" s="132"/>
      <c r="K203" s="54" t="s">
        <v>78</v>
      </c>
    </row>
    <row r="204" spans="1:11" ht="103.5" customHeight="1">
      <c r="A204" s="363"/>
      <c r="B204" s="342"/>
      <c r="C204" s="125" t="s">
        <v>344</v>
      </c>
      <c r="D204" s="125" t="s">
        <v>586</v>
      </c>
      <c r="E204" s="19">
        <f>1000/5000</f>
        <v>0.2</v>
      </c>
      <c r="F204" s="125" t="s">
        <v>587</v>
      </c>
      <c r="G204" s="132">
        <v>0.8</v>
      </c>
      <c r="H204" s="132">
        <v>1</v>
      </c>
      <c r="I204" s="132"/>
      <c r="J204" s="132"/>
      <c r="K204" s="54" t="s">
        <v>78</v>
      </c>
    </row>
    <row r="205" spans="1:11" ht="72">
      <c r="A205" s="363"/>
      <c r="B205" s="125" t="s">
        <v>80</v>
      </c>
      <c r="C205" s="125" t="s">
        <v>81</v>
      </c>
      <c r="D205" s="125" t="s">
        <v>590</v>
      </c>
      <c r="E205" s="132">
        <v>1</v>
      </c>
      <c r="F205" s="125"/>
      <c r="G205" s="134">
        <v>0</v>
      </c>
      <c r="H205" s="132">
        <v>1</v>
      </c>
      <c r="I205" s="132"/>
      <c r="J205" s="132"/>
      <c r="K205" s="54" t="s">
        <v>78</v>
      </c>
    </row>
    <row r="206" spans="1:11" ht="165.75" customHeight="1">
      <c r="A206" s="363"/>
      <c r="B206" s="125" t="s">
        <v>82</v>
      </c>
      <c r="C206" s="125" t="s">
        <v>83</v>
      </c>
      <c r="D206" s="125" t="s">
        <v>588</v>
      </c>
      <c r="E206" s="132">
        <v>1</v>
      </c>
      <c r="F206" s="125" t="s">
        <v>591</v>
      </c>
      <c r="G206" s="134">
        <v>0</v>
      </c>
      <c r="H206" s="132">
        <v>1</v>
      </c>
      <c r="I206" s="125"/>
      <c r="J206" s="125"/>
      <c r="K206" s="54" t="s">
        <v>578</v>
      </c>
    </row>
    <row r="207" spans="1:11" ht="64.5" customHeight="1">
      <c r="A207" s="363"/>
      <c r="B207" s="126" t="s">
        <v>66</v>
      </c>
      <c r="C207" s="128" t="s">
        <v>67</v>
      </c>
      <c r="D207" s="128" t="s">
        <v>68</v>
      </c>
      <c r="E207" s="27">
        <v>0.4</v>
      </c>
      <c r="F207" s="133" t="s">
        <v>589</v>
      </c>
      <c r="G207" s="66">
        <v>0</v>
      </c>
      <c r="H207" s="27">
        <v>1</v>
      </c>
      <c r="I207" s="27"/>
      <c r="J207" s="27"/>
      <c r="K207" s="126" t="s">
        <v>69</v>
      </c>
    </row>
    <row r="208" spans="1:11" ht="59.25" customHeight="1">
      <c r="A208" s="363"/>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350" t="s">
        <v>241</v>
      </c>
      <c r="B210" s="350"/>
      <c r="C210" s="350"/>
      <c r="D210" s="350"/>
      <c r="E210" s="350"/>
      <c r="F210" s="350"/>
      <c r="G210" s="350"/>
      <c r="H210" s="350"/>
      <c r="I210" s="350"/>
      <c r="J210" s="350"/>
      <c r="K210" s="350"/>
    </row>
    <row r="211" spans="1:11" ht="27" customHeight="1">
      <c r="A211" s="365" t="s">
        <v>331</v>
      </c>
      <c r="B211" s="365"/>
      <c r="C211" s="365"/>
      <c r="D211" s="365"/>
      <c r="E211" s="365"/>
      <c r="F211" s="365"/>
      <c r="G211" s="365"/>
      <c r="H211" s="365"/>
      <c r="I211" s="365"/>
      <c r="J211" s="365"/>
      <c r="K211" s="365"/>
    </row>
    <row r="212" spans="1:11" s="33" customFormat="1" ht="35.25" customHeight="1">
      <c r="A212" s="46" t="s">
        <v>477</v>
      </c>
      <c r="B212" s="307" t="s">
        <v>479</v>
      </c>
      <c r="C212" s="307" t="s">
        <v>514</v>
      </c>
      <c r="D212" s="307" t="s">
        <v>3</v>
      </c>
      <c r="E212" s="307" t="s">
        <v>528</v>
      </c>
      <c r="F212" s="307"/>
      <c r="G212" s="324" t="s">
        <v>515</v>
      </c>
      <c r="H212" s="325"/>
      <c r="I212" s="325"/>
      <c r="J212" s="326"/>
      <c r="K212" s="307" t="s">
        <v>394</v>
      </c>
    </row>
    <row r="213" spans="1:11" s="33" customFormat="1" ht="36">
      <c r="A213" s="46" t="s">
        <v>478</v>
      </c>
      <c r="B213" s="307"/>
      <c r="C213" s="307"/>
      <c r="D213" s="307"/>
      <c r="E213" s="124" t="s">
        <v>392</v>
      </c>
      <c r="F213" s="124" t="s">
        <v>391</v>
      </c>
      <c r="G213" s="3" t="s">
        <v>516</v>
      </c>
      <c r="H213" s="3" t="s">
        <v>517</v>
      </c>
      <c r="I213" s="3" t="s">
        <v>396</v>
      </c>
      <c r="J213" s="3" t="s">
        <v>391</v>
      </c>
      <c r="K213" s="307"/>
    </row>
    <row r="214" spans="1:11" ht="96">
      <c r="A214" s="314" t="s">
        <v>242</v>
      </c>
      <c r="B214" s="125" t="s">
        <v>243</v>
      </c>
      <c r="C214" s="125" t="s">
        <v>244</v>
      </c>
      <c r="D214" s="125" t="s">
        <v>245</v>
      </c>
      <c r="E214" s="80" t="s">
        <v>451</v>
      </c>
      <c r="F214" s="125" t="s">
        <v>452</v>
      </c>
      <c r="G214" s="134">
        <v>0</v>
      </c>
      <c r="H214" s="132">
        <v>1</v>
      </c>
      <c r="I214" s="125"/>
      <c r="J214" s="125"/>
      <c r="K214" s="125" t="s">
        <v>246</v>
      </c>
    </row>
    <row r="215" spans="1:11" ht="72">
      <c r="A215" s="316"/>
      <c r="B215" s="125" t="s">
        <v>247</v>
      </c>
      <c r="C215" s="125" t="s">
        <v>248</v>
      </c>
      <c r="D215" s="125" t="s">
        <v>249</v>
      </c>
      <c r="E215" s="132">
        <v>1</v>
      </c>
      <c r="F215" s="125" t="s">
        <v>453</v>
      </c>
      <c r="G215" s="134">
        <v>0</v>
      </c>
      <c r="H215" s="132">
        <v>1</v>
      </c>
      <c r="I215" s="132"/>
      <c r="J215" s="132"/>
      <c r="K215" s="4" t="s">
        <v>127</v>
      </c>
    </row>
    <row r="216" spans="1:11" ht="48">
      <c r="A216" s="316"/>
      <c r="B216" s="125" t="s">
        <v>250</v>
      </c>
      <c r="C216" s="125" t="s">
        <v>251</v>
      </c>
      <c r="D216" s="125" t="s">
        <v>252</v>
      </c>
      <c r="E216" s="132">
        <v>1</v>
      </c>
      <c r="F216" s="125" t="s">
        <v>454</v>
      </c>
      <c r="G216" s="134">
        <v>0</v>
      </c>
      <c r="H216" s="132">
        <v>1</v>
      </c>
      <c r="I216" s="132"/>
      <c r="J216" s="132"/>
      <c r="K216" s="4" t="s">
        <v>253</v>
      </c>
    </row>
    <row r="217" spans="1:11" ht="60">
      <c r="A217" s="316"/>
      <c r="B217" s="125" t="s">
        <v>254</v>
      </c>
      <c r="C217" s="125" t="s">
        <v>255</v>
      </c>
      <c r="D217" s="125" t="s">
        <v>256</v>
      </c>
      <c r="E217" s="81">
        <v>24927184</v>
      </c>
      <c r="F217" s="125" t="s">
        <v>627</v>
      </c>
      <c r="G217" s="134">
        <v>0</v>
      </c>
      <c r="H217" s="132">
        <v>1</v>
      </c>
      <c r="I217" s="81"/>
      <c r="J217" s="81"/>
      <c r="K217" s="4" t="s">
        <v>127</v>
      </c>
    </row>
    <row r="218" spans="1:11" ht="62.25" customHeight="1">
      <c r="A218" s="316"/>
      <c r="B218" s="314" t="s">
        <v>257</v>
      </c>
      <c r="C218" s="125" t="s">
        <v>258</v>
      </c>
      <c r="D218" s="125" t="s">
        <v>259</v>
      </c>
      <c r="E218" s="134">
        <v>220</v>
      </c>
      <c r="F218" s="125" t="s">
        <v>626</v>
      </c>
      <c r="G218" s="134">
        <v>0</v>
      </c>
      <c r="H218" s="132">
        <v>1</v>
      </c>
      <c r="I218" s="125"/>
      <c r="J218" s="125"/>
      <c r="K218" s="4" t="s">
        <v>260</v>
      </c>
    </row>
    <row r="219" spans="1:11" ht="64.5" customHeight="1">
      <c r="A219" s="316"/>
      <c r="B219" s="314"/>
      <c r="C219" s="125" t="s">
        <v>261</v>
      </c>
      <c r="D219" s="125" t="s">
        <v>262</v>
      </c>
      <c r="E219" s="132">
        <v>0.4</v>
      </c>
      <c r="F219" s="125" t="s">
        <v>455</v>
      </c>
      <c r="G219" s="134">
        <v>0</v>
      </c>
      <c r="H219" s="132">
        <v>0.7</v>
      </c>
      <c r="I219" s="132"/>
      <c r="J219" s="132"/>
      <c r="K219" s="4" t="s">
        <v>263</v>
      </c>
    </row>
    <row r="220" spans="1:11" ht="47.25" customHeight="1">
      <c r="A220" s="316"/>
      <c r="B220" s="125" t="s">
        <v>264</v>
      </c>
      <c r="C220" s="125" t="s">
        <v>265</v>
      </c>
      <c r="D220" s="125" t="s">
        <v>266</v>
      </c>
      <c r="E220" s="132">
        <v>0.7</v>
      </c>
      <c r="F220" s="125" t="s">
        <v>456</v>
      </c>
      <c r="G220" s="134">
        <v>0</v>
      </c>
      <c r="H220" s="132">
        <v>0.7</v>
      </c>
      <c r="I220" s="132"/>
      <c r="J220" s="132"/>
      <c r="K220" s="4" t="s">
        <v>267</v>
      </c>
    </row>
    <row r="221" spans="1:11" ht="61.5" customHeight="1">
      <c r="A221" s="316"/>
      <c r="B221" s="126" t="s">
        <v>66</v>
      </c>
      <c r="C221" s="128" t="s">
        <v>67</v>
      </c>
      <c r="D221" s="128" t="s">
        <v>68</v>
      </c>
      <c r="E221" s="27">
        <v>0.5</v>
      </c>
      <c r="F221" s="125" t="s">
        <v>457</v>
      </c>
      <c r="G221" s="66">
        <v>0</v>
      </c>
      <c r="H221" s="27">
        <v>1</v>
      </c>
      <c r="I221" s="27"/>
      <c r="J221" s="27"/>
      <c r="K221" s="126" t="s">
        <v>69</v>
      </c>
    </row>
    <row r="222" spans="1:11" ht="60">
      <c r="A222" s="316"/>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08" t="s">
        <v>670</v>
      </c>
      <c r="B225" s="308"/>
      <c r="C225" s="308"/>
      <c r="D225" s="308"/>
      <c r="E225" s="308"/>
      <c r="F225" s="308"/>
      <c r="G225" s="308"/>
      <c r="H225" s="308"/>
      <c r="I225" s="308"/>
      <c r="J225" s="308"/>
      <c r="K225" s="308"/>
    </row>
    <row r="226" spans="1:11" s="33" customFormat="1" ht="37.5" customHeight="1">
      <c r="A226" s="370" t="s">
        <v>1</v>
      </c>
      <c r="B226" s="307" t="s">
        <v>2</v>
      </c>
      <c r="C226" s="307" t="s">
        <v>527</v>
      </c>
      <c r="D226" s="361" t="s">
        <v>3</v>
      </c>
      <c r="E226" s="307" t="s">
        <v>528</v>
      </c>
      <c r="F226" s="307"/>
      <c r="G226" s="324" t="s">
        <v>515</v>
      </c>
      <c r="H226" s="325"/>
      <c r="I226" s="325"/>
      <c r="J226" s="326"/>
      <c r="K226" s="307" t="s">
        <v>5</v>
      </c>
    </row>
    <row r="227" spans="1:11" s="33" customFormat="1" ht="36">
      <c r="A227" s="370"/>
      <c r="B227" s="307"/>
      <c r="C227" s="307"/>
      <c r="D227" s="361"/>
      <c r="E227" s="124" t="s">
        <v>392</v>
      </c>
      <c r="F227" s="124" t="s">
        <v>391</v>
      </c>
      <c r="G227" s="3" t="s">
        <v>516</v>
      </c>
      <c r="H227" s="3" t="s">
        <v>517</v>
      </c>
      <c r="I227" s="3" t="s">
        <v>396</v>
      </c>
      <c r="J227" s="3" t="s">
        <v>391</v>
      </c>
      <c r="K227" s="307"/>
    </row>
    <row r="228" spans="1:11" ht="391.5" customHeight="1">
      <c r="A228" s="314" t="s">
        <v>120</v>
      </c>
      <c r="B228" s="314" t="s">
        <v>121</v>
      </c>
      <c r="C228" s="314" t="s">
        <v>332</v>
      </c>
      <c r="D228" s="125" t="s">
        <v>122</v>
      </c>
      <c r="E228" s="128" t="s">
        <v>722</v>
      </c>
      <c r="F228" s="137" t="s">
        <v>720</v>
      </c>
      <c r="G228" s="134">
        <v>0</v>
      </c>
      <c r="H228" s="132">
        <v>1</v>
      </c>
      <c r="I228" s="134"/>
      <c r="J228" s="134"/>
      <c r="K228" s="125" t="s">
        <v>123</v>
      </c>
    </row>
    <row r="229" spans="1:11" ht="234" customHeight="1">
      <c r="A229" s="316"/>
      <c r="B229" s="314"/>
      <c r="C229" s="314"/>
      <c r="D229" s="125" t="s">
        <v>468</v>
      </c>
      <c r="E229" s="77">
        <v>86</v>
      </c>
      <c r="F229" s="133" t="s">
        <v>593</v>
      </c>
      <c r="G229" s="77">
        <v>0</v>
      </c>
      <c r="H229" s="131"/>
      <c r="I229" s="134"/>
      <c r="J229" s="134"/>
      <c r="K229" s="125" t="s">
        <v>123</v>
      </c>
    </row>
    <row r="230" spans="1:11" ht="62.25" customHeight="1">
      <c r="A230" s="316"/>
      <c r="B230" s="342"/>
      <c r="C230" s="342"/>
      <c r="D230" s="125" t="s">
        <v>374</v>
      </c>
      <c r="E230" s="77">
        <v>1</v>
      </c>
      <c r="F230" s="133" t="s">
        <v>592</v>
      </c>
      <c r="G230" s="77">
        <v>0</v>
      </c>
      <c r="H230" s="77">
        <v>4</v>
      </c>
      <c r="I230" s="133"/>
      <c r="J230" s="133"/>
      <c r="K230" s="125" t="s">
        <v>123</v>
      </c>
    </row>
    <row r="231" spans="1:11" ht="183.75" customHeight="1">
      <c r="A231" s="316"/>
      <c r="B231" s="342"/>
      <c r="C231" s="342"/>
      <c r="D231" s="125" t="s">
        <v>333</v>
      </c>
      <c r="E231" s="77">
        <v>1</v>
      </c>
      <c r="F231" s="133" t="s">
        <v>721</v>
      </c>
      <c r="G231" s="77">
        <v>0</v>
      </c>
      <c r="H231" s="77">
        <v>1</v>
      </c>
      <c r="I231" s="133"/>
      <c r="J231" s="133"/>
      <c r="K231" s="125" t="s">
        <v>123</v>
      </c>
    </row>
    <row r="232" spans="1:11" ht="58.5" customHeight="1">
      <c r="A232" s="316"/>
      <c r="B232" s="133" t="s">
        <v>66</v>
      </c>
      <c r="C232" s="56" t="s">
        <v>67</v>
      </c>
      <c r="D232" s="56" t="s">
        <v>68</v>
      </c>
      <c r="E232" s="78">
        <v>1</v>
      </c>
      <c r="F232" s="133" t="s">
        <v>460</v>
      </c>
      <c r="G232" s="79">
        <v>0</v>
      </c>
      <c r="H232" s="78">
        <v>1</v>
      </c>
      <c r="I232" s="78"/>
      <c r="J232" s="78"/>
      <c r="K232" s="125" t="s">
        <v>123</v>
      </c>
    </row>
    <row r="233" spans="1:11" ht="120">
      <c r="A233" s="316"/>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71" t="s">
        <v>327</v>
      </c>
      <c r="B236" s="371"/>
      <c r="C236" s="371"/>
      <c r="D236" s="371"/>
      <c r="E236" s="371"/>
      <c r="F236" s="371"/>
      <c r="G236" s="371"/>
      <c r="H236" s="371"/>
      <c r="I236" s="371"/>
      <c r="J236" s="371"/>
      <c r="K236" s="371"/>
    </row>
    <row r="237" spans="1:11" s="33" customFormat="1" ht="35.25" customHeight="1">
      <c r="A237" s="46" t="s">
        <v>477</v>
      </c>
      <c r="B237" s="307" t="s">
        <v>479</v>
      </c>
      <c r="C237" s="307" t="s">
        <v>514</v>
      </c>
      <c r="D237" s="307" t="s">
        <v>3</v>
      </c>
      <c r="E237" s="307" t="s">
        <v>528</v>
      </c>
      <c r="F237" s="307"/>
      <c r="G237" s="324" t="s">
        <v>515</v>
      </c>
      <c r="H237" s="325"/>
      <c r="I237" s="325"/>
      <c r="J237" s="326"/>
      <c r="K237" s="307" t="s">
        <v>394</v>
      </c>
    </row>
    <row r="238" spans="1:11" s="33" customFormat="1" ht="36">
      <c r="A238" s="46" t="s">
        <v>478</v>
      </c>
      <c r="B238" s="307"/>
      <c r="C238" s="307"/>
      <c r="D238" s="307"/>
      <c r="E238" s="124" t="s">
        <v>392</v>
      </c>
      <c r="F238" s="124" t="s">
        <v>391</v>
      </c>
      <c r="G238" s="3" t="s">
        <v>516</v>
      </c>
      <c r="H238" s="3" t="s">
        <v>517</v>
      </c>
      <c r="I238" s="3" t="s">
        <v>396</v>
      </c>
      <c r="J238" s="3" t="s">
        <v>391</v>
      </c>
      <c r="K238" s="307"/>
    </row>
    <row r="239" spans="1:11" ht="65.25" customHeight="1">
      <c r="A239" s="312" t="s">
        <v>84</v>
      </c>
      <c r="B239" s="314" t="s">
        <v>124</v>
      </c>
      <c r="C239" s="314" t="s">
        <v>125</v>
      </c>
      <c r="D239" s="19" t="s">
        <v>126</v>
      </c>
      <c r="E239" s="38">
        <v>179</v>
      </c>
      <c r="F239" s="133" t="s">
        <v>462</v>
      </c>
      <c r="G239" s="131">
        <v>0</v>
      </c>
      <c r="H239" s="131" t="s">
        <v>129</v>
      </c>
      <c r="I239" s="131"/>
      <c r="J239" s="131"/>
      <c r="K239" s="136" t="s">
        <v>127</v>
      </c>
    </row>
    <row r="240" spans="1:11" ht="42" customHeight="1">
      <c r="A240" s="312"/>
      <c r="B240" s="314"/>
      <c r="C240" s="314"/>
      <c r="D240" s="128" t="s">
        <v>128</v>
      </c>
      <c r="E240" s="19">
        <v>1</v>
      </c>
      <c r="F240" s="133" t="s">
        <v>463</v>
      </c>
      <c r="G240" s="131">
        <v>0</v>
      </c>
      <c r="H240" s="19">
        <v>1</v>
      </c>
      <c r="I240" s="19"/>
      <c r="J240" s="19"/>
      <c r="K240" s="136" t="s">
        <v>127</v>
      </c>
    </row>
    <row r="241" spans="1:11" ht="40.5" customHeight="1">
      <c r="A241" s="312"/>
      <c r="B241" s="126" t="s">
        <v>66</v>
      </c>
      <c r="C241" s="128" t="s">
        <v>67</v>
      </c>
      <c r="D241" s="128" t="s">
        <v>68</v>
      </c>
      <c r="E241" s="27">
        <v>1</v>
      </c>
      <c r="F241" s="133" t="s">
        <v>464</v>
      </c>
      <c r="G241" s="66">
        <v>0</v>
      </c>
      <c r="H241" s="27">
        <v>1</v>
      </c>
      <c r="I241" s="27"/>
      <c r="J241" s="27"/>
      <c r="K241" s="136" t="s">
        <v>127</v>
      </c>
    </row>
    <row r="242" spans="1:11" ht="60">
      <c r="A242" s="312"/>
      <c r="B242" s="126" t="s">
        <v>70</v>
      </c>
      <c r="C242" s="128" t="s">
        <v>71</v>
      </c>
      <c r="D242" s="128" t="s">
        <v>72</v>
      </c>
      <c r="E242" s="19">
        <v>1</v>
      </c>
      <c r="F242" s="133" t="s">
        <v>465</v>
      </c>
      <c r="G242" s="66">
        <v>0</v>
      </c>
      <c r="H242" s="27">
        <v>1</v>
      </c>
      <c r="I242" s="27"/>
      <c r="J242" s="27"/>
      <c r="K242" s="136" t="s">
        <v>127</v>
      </c>
    </row>
    <row r="243" spans="8:11" ht="12.75">
      <c r="H243" s="311" t="s">
        <v>657</v>
      </c>
      <c r="I243" s="311"/>
      <c r="J243" s="311"/>
      <c r="K243" s="311"/>
    </row>
    <row r="244" ht="12">
      <c r="A244" s="1" t="s">
        <v>623</v>
      </c>
    </row>
    <row r="248" spans="1:2" ht="12">
      <c r="A248" s="369" t="s">
        <v>714</v>
      </c>
      <c r="B248" s="369"/>
    </row>
    <row r="249" spans="1:2" ht="12">
      <c r="A249" s="368" t="s">
        <v>715</v>
      </c>
      <c r="B249" s="368"/>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N197"/>
  <sheetViews>
    <sheetView tabSelected="1" zoomScalePageLayoutView="0" workbookViewId="0" topLeftCell="B1">
      <selection activeCell="H9" sqref="H9"/>
    </sheetView>
  </sheetViews>
  <sheetFormatPr defaultColWidth="11.421875" defaultRowHeight="15"/>
  <cols>
    <col min="1" max="1" width="26.28125" style="208" customWidth="1"/>
    <col min="2" max="2" width="21.140625" style="208" customWidth="1"/>
    <col min="3" max="3" width="36.8515625" style="210" customWidth="1"/>
    <col min="4" max="4" width="24.421875" style="210" customWidth="1"/>
    <col min="5" max="6" width="7.28125" style="195" customWidth="1"/>
    <col min="7" max="7" width="14.140625" style="195" customWidth="1"/>
    <col min="8" max="8" width="39.140625" style="208" customWidth="1"/>
    <col min="9" max="9" width="16.7109375" style="215" customWidth="1"/>
    <col min="10" max="10" width="22.00390625" style="208" customWidth="1"/>
    <col min="11" max="11" width="37.8515625" style="208" customWidth="1"/>
    <col min="12" max="12" width="29.00390625" style="208" customWidth="1"/>
    <col min="13" max="16384" width="11.421875" style="208" customWidth="1"/>
  </cols>
  <sheetData>
    <row r="1" spans="1:13" ht="33" customHeight="1">
      <c r="A1" s="415"/>
      <c r="B1" s="415"/>
      <c r="C1" s="416" t="s">
        <v>1207</v>
      </c>
      <c r="D1" s="417"/>
      <c r="E1" s="417"/>
      <c r="F1" s="417"/>
      <c r="G1" s="417"/>
      <c r="H1" s="417"/>
      <c r="I1" s="417"/>
      <c r="J1" s="418"/>
      <c r="K1" s="419" t="s">
        <v>1208</v>
      </c>
      <c r="L1" s="419"/>
      <c r="M1" s="419"/>
    </row>
    <row r="2" spans="1:13" ht="33" customHeight="1">
      <c r="A2" s="415"/>
      <c r="B2" s="415"/>
      <c r="C2" s="420" t="s">
        <v>1209</v>
      </c>
      <c r="D2" s="420"/>
      <c r="E2" s="420"/>
      <c r="F2" s="420"/>
      <c r="G2" s="420"/>
      <c r="H2" s="420"/>
      <c r="I2" s="420"/>
      <c r="J2" s="420"/>
      <c r="K2" s="419" t="s">
        <v>1210</v>
      </c>
      <c r="L2" s="419"/>
      <c r="M2" s="419"/>
    </row>
    <row r="3" spans="1:13" ht="39" customHeight="1">
      <c r="A3" s="415"/>
      <c r="B3" s="415"/>
      <c r="C3" s="420" t="s">
        <v>1211</v>
      </c>
      <c r="D3" s="420"/>
      <c r="E3" s="420"/>
      <c r="F3" s="420"/>
      <c r="G3" s="420"/>
      <c r="H3" s="420"/>
      <c r="I3" s="420"/>
      <c r="J3" s="420"/>
      <c r="K3" s="421" t="s">
        <v>1212</v>
      </c>
      <c r="L3" s="421"/>
      <c r="M3" s="421"/>
    </row>
    <row r="4" spans="1:13" ht="32.25" customHeight="1">
      <c r="A4" s="344" t="s">
        <v>1219</v>
      </c>
      <c r="B4" s="344"/>
      <c r="C4" s="344"/>
      <c r="D4" s="344"/>
      <c r="E4" s="344"/>
      <c r="F4" s="344"/>
      <c r="G4" s="344"/>
      <c r="H4" s="344"/>
      <c r="I4" s="344"/>
      <c r="J4" s="344"/>
      <c r="K4" s="344"/>
      <c r="L4" s="344"/>
      <c r="M4" s="344"/>
    </row>
    <row r="5" spans="1:13" ht="21" customHeight="1">
      <c r="A5" s="405" t="s">
        <v>1036</v>
      </c>
      <c r="B5" s="405"/>
      <c r="C5" s="405"/>
      <c r="D5" s="405"/>
      <c r="E5" s="405"/>
      <c r="F5" s="405"/>
      <c r="G5" s="405"/>
      <c r="H5" s="405"/>
      <c r="I5" s="405"/>
      <c r="J5" s="405"/>
      <c r="K5" s="405"/>
      <c r="L5" s="405"/>
      <c r="M5" s="405"/>
    </row>
    <row r="6" spans="1:13" ht="38.25" customHeight="1">
      <c r="A6" s="365" t="s">
        <v>1007</v>
      </c>
      <c r="B6" s="365"/>
      <c r="C6" s="365"/>
      <c r="D6" s="365"/>
      <c r="E6" s="365"/>
      <c r="F6" s="365"/>
      <c r="G6" s="365"/>
      <c r="H6" s="365"/>
      <c r="I6" s="365"/>
      <c r="J6" s="365"/>
      <c r="K6" s="365"/>
      <c r="L6" s="365"/>
      <c r="M6" s="365"/>
    </row>
    <row r="7" spans="1:13" ht="24.75" customHeight="1">
      <c r="A7" s="413" t="s">
        <v>1099</v>
      </c>
      <c r="B7" s="413" t="s">
        <v>860</v>
      </c>
      <c r="C7" s="413" t="s">
        <v>857</v>
      </c>
      <c r="D7" s="413" t="s">
        <v>858</v>
      </c>
      <c r="E7" s="413" t="s">
        <v>1005</v>
      </c>
      <c r="F7" s="413"/>
      <c r="G7" s="412" t="s">
        <v>1213</v>
      </c>
      <c r="H7" s="412"/>
      <c r="I7" s="413" t="s">
        <v>485</v>
      </c>
      <c r="J7" s="412" t="s">
        <v>1214</v>
      </c>
      <c r="K7" s="412"/>
      <c r="L7" s="412" t="s">
        <v>1215</v>
      </c>
      <c r="M7" s="412" t="s">
        <v>1216</v>
      </c>
    </row>
    <row r="8" spans="1:13" ht="35.25" customHeight="1">
      <c r="A8" s="413"/>
      <c r="B8" s="413"/>
      <c r="C8" s="413"/>
      <c r="D8" s="413"/>
      <c r="E8" s="202" t="s">
        <v>1052</v>
      </c>
      <c r="F8" s="202" t="s">
        <v>1053</v>
      </c>
      <c r="G8" s="233" t="s">
        <v>1217</v>
      </c>
      <c r="H8" s="233" t="s">
        <v>1218</v>
      </c>
      <c r="I8" s="413"/>
      <c r="J8" s="234" t="s">
        <v>1051</v>
      </c>
      <c r="K8" s="260" t="s">
        <v>1360</v>
      </c>
      <c r="L8" s="412"/>
      <c r="M8" s="412"/>
    </row>
    <row r="9" spans="1:13" ht="191.25" customHeight="1">
      <c r="A9" s="314" t="s">
        <v>1279</v>
      </c>
      <c r="B9" s="220" t="s">
        <v>945</v>
      </c>
      <c r="C9" s="204" t="s">
        <v>1156</v>
      </c>
      <c r="D9" s="204" t="s">
        <v>946</v>
      </c>
      <c r="E9" s="222">
        <v>0</v>
      </c>
      <c r="F9" s="222">
        <v>1</v>
      </c>
      <c r="G9" s="293">
        <f>L191</f>
        <v>0.543499589945616</v>
      </c>
      <c r="H9" s="292" t="s">
        <v>1390</v>
      </c>
      <c r="I9" s="220" t="s">
        <v>1190</v>
      </c>
      <c r="J9" s="220" t="s">
        <v>1089</v>
      </c>
      <c r="K9" s="296" t="s">
        <v>1281</v>
      </c>
      <c r="L9" s="94"/>
      <c r="M9" s="94"/>
    </row>
    <row r="10" spans="1:13" ht="330.75" customHeight="1">
      <c r="A10" s="423"/>
      <c r="B10" s="220" t="s">
        <v>861</v>
      </c>
      <c r="C10" s="220" t="s">
        <v>1222</v>
      </c>
      <c r="D10" s="204" t="s">
        <v>1356</v>
      </c>
      <c r="E10" s="221">
        <v>0</v>
      </c>
      <c r="F10" s="205">
        <f>3/3</f>
        <v>1</v>
      </c>
      <c r="G10" s="205">
        <f>11/11</f>
        <v>1</v>
      </c>
      <c r="H10" s="235" t="s">
        <v>1223</v>
      </c>
      <c r="I10" s="204" t="s">
        <v>1190</v>
      </c>
      <c r="J10" s="220" t="s">
        <v>1089</v>
      </c>
      <c r="K10" s="296" t="s">
        <v>1281</v>
      </c>
      <c r="L10" s="406">
        <f>(G10+G11+G12+G13+G14+G15+G16+G17)/8</f>
        <v>0.5208333333333333</v>
      </c>
      <c r="M10" s="409">
        <v>8</v>
      </c>
    </row>
    <row r="11" spans="1:13" ht="167.25" customHeight="1">
      <c r="A11" s="423"/>
      <c r="B11" s="220" t="s">
        <v>1155</v>
      </c>
      <c r="C11" s="220" t="s">
        <v>1283</v>
      </c>
      <c r="D11" s="220" t="s">
        <v>1224</v>
      </c>
      <c r="E11" s="224">
        <v>0</v>
      </c>
      <c r="F11" s="222">
        <v>1</v>
      </c>
      <c r="G11" s="237">
        <v>0.5</v>
      </c>
      <c r="H11" s="235" t="s">
        <v>1280</v>
      </c>
      <c r="I11" s="26" t="s">
        <v>1153</v>
      </c>
      <c r="J11" s="26" t="s">
        <v>1154</v>
      </c>
      <c r="K11" s="296" t="s">
        <v>1281</v>
      </c>
      <c r="L11" s="407"/>
      <c r="M11" s="410"/>
    </row>
    <row r="12" spans="1:13" ht="240" customHeight="1">
      <c r="A12" s="423"/>
      <c r="B12" s="220" t="s">
        <v>1054</v>
      </c>
      <c r="C12" s="204" t="s">
        <v>1162</v>
      </c>
      <c r="D12" s="204" t="s">
        <v>947</v>
      </c>
      <c r="E12" s="223">
        <v>1</v>
      </c>
      <c r="F12" s="205">
        <f>7/7</f>
        <v>1</v>
      </c>
      <c r="G12" s="237">
        <v>0.5</v>
      </c>
      <c r="H12" s="235" t="s">
        <v>1225</v>
      </c>
      <c r="I12" s="220" t="s">
        <v>1000</v>
      </c>
      <c r="J12" s="220" t="s">
        <v>1089</v>
      </c>
      <c r="K12" s="296" t="s">
        <v>1281</v>
      </c>
      <c r="L12" s="407"/>
      <c r="M12" s="410"/>
    </row>
    <row r="13" spans="1:13" ht="142.5" customHeight="1">
      <c r="A13" s="365" t="s">
        <v>965</v>
      </c>
      <c r="B13" s="365" t="s">
        <v>920</v>
      </c>
      <c r="C13" s="314" t="s">
        <v>1226</v>
      </c>
      <c r="D13" s="220" t="s">
        <v>1357</v>
      </c>
      <c r="E13" s="221">
        <v>0</v>
      </c>
      <c r="F13" s="222">
        <f>12/12</f>
        <v>1</v>
      </c>
      <c r="G13" s="237">
        <f>6/12</f>
        <v>0.5</v>
      </c>
      <c r="H13" s="236" t="s">
        <v>1387</v>
      </c>
      <c r="I13" s="204" t="s">
        <v>999</v>
      </c>
      <c r="J13" s="220" t="s">
        <v>1089</v>
      </c>
      <c r="K13" s="296" t="s">
        <v>1281</v>
      </c>
      <c r="L13" s="407"/>
      <c r="M13" s="410"/>
    </row>
    <row r="14" spans="1:13" ht="99.75" customHeight="1">
      <c r="A14" s="365"/>
      <c r="B14" s="365"/>
      <c r="C14" s="314"/>
      <c r="D14" s="220" t="s">
        <v>1358</v>
      </c>
      <c r="E14" s="221">
        <v>0</v>
      </c>
      <c r="F14" s="222">
        <f>6/6</f>
        <v>1</v>
      </c>
      <c r="G14" s="237">
        <f>4/6</f>
        <v>0.6666666666666666</v>
      </c>
      <c r="H14" s="292" t="s">
        <v>1359</v>
      </c>
      <c r="I14" s="204" t="s">
        <v>1049</v>
      </c>
      <c r="J14" s="220" t="s">
        <v>1089</v>
      </c>
      <c r="K14" s="296" t="s">
        <v>1281</v>
      </c>
      <c r="L14" s="407"/>
      <c r="M14" s="410"/>
    </row>
    <row r="15" spans="1:13" ht="45.75" customHeight="1">
      <c r="A15" s="365"/>
      <c r="B15" s="365"/>
      <c r="C15" s="204" t="s">
        <v>948</v>
      </c>
      <c r="D15" s="204" t="s">
        <v>949</v>
      </c>
      <c r="E15" s="221">
        <v>0</v>
      </c>
      <c r="F15" s="205">
        <f>16/16</f>
        <v>1</v>
      </c>
      <c r="G15" s="237">
        <f>8/16</f>
        <v>0.5</v>
      </c>
      <c r="H15" s="256" t="s">
        <v>1221</v>
      </c>
      <c r="I15" s="204" t="s">
        <v>1191</v>
      </c>
      <c r="J15" s="220" t="s">
        <v>1089</v>
      </c>
      <c r="K15" s="296" t="s">
        <v>1281</v>
      </c>
      <c r="L15" s="407"/>
      <c r="M15" s="410"/>
    </row>
    <row r="16" spans="1:13" ht="80.25" customHeight="1">
      <c r="A16" s="365"/>
      <c r="B16" s="365"/>
      <c r="C16" s="204" t="s">
        <v>862</v>
      </c>
      <c r="D16" s="204" t="s">
        <v>943</v>
      </c>
      <c r="E16" s="221">
        <v>0</v>
      </c>
      <c r="F16" s="205">
        <f>14/14</f>
        <v>1</v>
      </c>
      <c r="G16" s="237">
        <f>6/12</f>
        <v>0.5</v>
      </c>
      <c r="H16" s="235" t="s">
        <v>1227</v>
      </c>
      <c r="I16" s="204" t="s">
        <v>1191</v>
      </c>
      <c r="J16" s="220" t="s">
        <v>1089</v>
      </c>
      <c r="K16" s="296" t="s">
        <v>1281</v>
      </c>
      <c r="L16" s="407"/>
      <c r="M16" s="410"/>
    </row>
    <row r="17" spans="1:13" ht="63.75" customHeight="1">
      <c r="A17" s="365"/>
      <c r="B17" s="365"/>
      <c r="C17" s="204" t="s">
        <v>1163</v>
      </c>
      <c r="D17" s="204" t="s">
        <v>950</v>
      </c>
      <c r="E17" s="221">
        <v>0</v>
      </c>
      <c r="F17" s="205">
        <v>1</v>
      </c>
      <c r="G17" s="237">
        <v>0</v>
      </c>
      <c r="H17" s="235" t="s">
        <v>1228</v>
      </c>
      <c r="I17" s="204" t="s">
        <v>1192</v>
      </c>
      <c r="J17" s="220" t="s">
        <v>1040</v>
      </c>
      <c r="K17" s="296" t="s">
        <v>1281</v>
      </c>
      <c r="L17" s="408"/>
      <c r="M17" s="411"/>
    </row>
    <row r="18" spans="1:13" ht="21" customHeight="1">
      <c r="A18" s="399" t="s">
        <v>1037</v>
      </c>
      <c r="B18" s="400"/>
      <c r="C18" s="400"/>
      <c r="D18" s="400"/>
      <c r="E18" s="400"/>
      <c r="F18" s="400"/>
      <c r="G18" s="400"/>
      <c r="H18" s="400"/>
      <c r="I18" s="400"/>
      <c r="J18" s="400"/>
      <c r="K18" s="400"/>
      <c r="L18" s="400"/>
      <c r="M18" s="401"/>
    </row>
    <row r="19" spans="1:13" ht="28.5" customHeight="1">
      <c r="A19" s="365" t="s">
        <v>1035</v>
      </c>
      <c r="B19" s="365"/>
      <c r="C19" s="365"/>
      <c r="D19" s="365"/>
      <c r="E19" s="365"/>
      <c r="F19" s="365"/>
      <c r="G19" s="365"/>
      <c r="H19" s="365"/>
      <c r="I19" s="365"/>
      <c r="J19" s="365"/>
      <c r="K19" s="365"/>
      <c r="L19" s="365"/>
      <c r="M19" s="365"/>
    </row>
    <row r="20" spans="1:13" ht="24.75" customHeight="1">
      <c r="A20" s="413" t="s">
        <v>859</v>
      </c>
      <c r="B20" s="413" t="s">
        <v>860</v>
      </c>
      <c r="C20" s="413" t="s">
        <v>857</v>
      </c>
      <c r="D20" s="413" t="s">
        <v>858</v>
      </c>
      <c r="E20" s="413" t="s">
        <v>1005</v>
      </c>
      <c r="F20" s="413"/>
      <c r="G20" s="412" t="s">
        <v>1213</v>
      </c>
      <c r="H20" s="412"/>
      <c r="I20" s="413" t="s">
        <v>485</v>
      </c>
      <c r="J20" s="412" t="s">
        <v>1214</v>
      </c>
      <c r="K20" s="412"/>
      <c r="L20" s="412" t="s">
        <v>1215</v>
      </c>
      <c r="M20" s="412" t="s">
        <v>1216</v>
      </c>
    </row>
    <row r="21" spans="1:13" ht="35.25" customHeight="1">
      <c r="A21" s="413"/>
      <c r="B21" s="413"/>
      <c r="C21" s="413"/>
      <c r="D21" s="413"/>
      <c r="E21" s="202" t="s">
        <v>1052</v>
      </c>
      <c r="F21" s="202" t="s">
        <v>1053</v>
      </c>
      <c r="G21" s="233" t="s">
        <v>1217</v>
      </c>
      <c r="H21" s="233" t="s">
        <v>1218</v>
      </c>
      <c r="I21" s="413"/>
      <c r="J21" s="234" t="s">
        <v>1051</v>
      </c>
      <c r="K21" s="295" t="s">
        <v>1360</v>
      </c>
      <c r="L21" s="412"/>
      <c r="M21" s="412"/>
    </row>
    <row r="22" spans="1:13" ht="82.5" customHeight="1">
      <c r="A22" s="314" t="s">
        <v>951</v>
      </c>
      <c r="B22" s="314" t="s">
        <v>1056</v>
      </c>
      <c r="C22" s="204" t="s">
        <v>1110</v>
      </c>
      <c r="D22" s="204" t="s">
        <v>921</v>
      </c>
      <c r="E22" s="232">
        <v>0</v>
      </c>
      <c r="F22" s="229">
        <v>1</v>
      </c>
      <c r="G22" s="205">
        <v>0.5</v>
      </c>
      <c r="H22" s="204" t="s">
        <v>1236</v>
      </c>
      <c r="I22" s="204" t="s">
        <v>1194</v>
      </c>
      <c r="J22" s="220" t="s">
        <v>1108</v>
      </c>
      <c r="K22" s="296" t="s">
        <v>1281</v>
      </c>
      <c r="L22" s="406">
        <f>(G22+G23+G24+G25+G26+G27)/6</f>
        <v>0.8666666666666667</v>
      </c>
      <c r="M22" s="409">
        <v>6</v>
      </c>
    </row>
    <row r="23" spans="1:13" ht="82.5" customHeight="1">
      <c r="A23" s="314"/>
      <c r="B23" s="314"/>
      <c r="C23" s="204" t="s">
        <v>1055</v>
      </c>
      <c r="D23" s="204" t="s">
        <v>922</v>
      </c>
      <c r="E23" s="232">
        <v>0</v>
      </c>
      <c r="F23" s="205">
        <f>1/1</f>
        <v>1</v>
      </c>
      <c r="G23" s="205">
        <f>1/1</f>
        <v>1</v>
      </c>
      <c r="H23" s="204" t="s">
        <v>1284</v>
      </c>
      <c r="I23" s="204" t="s">
        <v>1194</v>
      </c>
      <c r="J23" s="220" t="s">
        <v>1108</v>
      </c>
      <c r="K23" s="296" t="s">
        <v>1281</v>
      </c>
      <c r="L23" s="407"/>
      <c r="M23" s="410"/>
    </row>
    <row r="24" spans="1:13" ht="82.5" customHeight="1">
      <c r="A24" s="314"/>
      <c r="B24" s="314"/>
      <c r="C24" s="227" t="s">
        <v>1102</v>
      </c>
      <c r="D24" s="204" t="s">
        <v>1111</v>
      </c>
      <c r="E24" s="232">
        <v>0</v>
      </c>
      <c r="F24" s="229">
        <v>1</v>
      </c>
      <c r="G24" s="239">
        <v>1</v>
      </c>
      <c r="H24" s="204" t="s">
        <v>1229</v>
      </c>
      <c r="I24" s="204" t="s">
        <v>1195</v>
      </c>
      <c r="J24" s="220" t="s">
        <v>1108</v>
      </c>
      <c r="K24" s="296" t="s">
        <v>1281</v>
      </c>
      <c r="L24" s="407"/>
      <c r="M24" s="410"/>
    </row>
    <row r="25" spans="1:13" ht="135" customHeight="1">
      <c r="A25" s="314"/>
      <c r="B25" s="314"/>
      <c r="C25" s="227" t="s">
        <v>1193</v>
      </c>
      <c r="D25" s="204" t="s">
        <v>1057</v>
      </c>
      <c r="E25" s="232">
        <v>0</v>
      </c>
      <c r="F25" s="229">
        <v>1</v>
      </c>
      <c r="G25" s="239">
        <v>0.7</v>
      </c>
      <c r="H25" s="238" t="s">
        <v>1230</v>
      </c>
      <c r="I25" s="204" t="s">
        <v>1196</v>
      </c>
      <c r="J25" s="220" t="s">
        <v>1091</v>
      </c>
      <c r="K25" s="296" t="s">
        <v>1281</v>
      </c>
      <c r="L25" s="407"/>
      <c r="M25" s="410"/>
    </row>
    <row r="26" spans="1:13" ht="139.5" customHeight="1">
      <c r="A26" s="314"/>
      <c r="B26" s="314"/>
      <c r="C26" s="227" t="s">
        <v>1361</v>
      </c>
      <c r="D26" s="204" t="s">
        <v>1292</v>
      </c>
      <c r="E26" s="232">
        <v>0</v>
      </c>
      <c r="F26" s="229">
        <v>1</v>
      </c>
      <c r="G26" s="239">
        <v>1</v>
      </c>
      <c r="H26" s="238" t="s">
        <v>1231</v>
      </c>
      <c r="I26" s="204" t="s">
        <v>1197</v>
      </c>
      <c r="J26" s="220" t="s">
        <v>1092</v>
      </c>
      <c r="K26" s="296" t="s">
        <v>1281</v>
      </c>
      <c r="L26" s="407"/>
      <c r="M26" s="410"/>
    </row>
    <row r="27" spans="1:13" ht="110.25" customHeight="1">
      <c r="A27" s="314"/>
      <c r="B27" s="227" t="s">
        <v>942</v>
      </c>
      <c r="C27" s="204" t="s">
        <v>923</v>
      </c>
      <c r="D27" s="204" t="s">
        <v>952</v>
      </c>
      <c r="E27" s="229">
        <v>0</v>
      </c>
      <c r="F27" s="229">
        <v>1</v>
      </c>
      <c r="G27" s="239">
        <v>1</v>
      </c>
      <c r="H27" s="238" t="s">
        <v>1293</v>
      </c>
      <c r="I27" s="204" t="s">
        <v>1093</v>
      </c>
      <c r="J27" s="220" t="s">
        <v>1108</v>
      </c>
      <c r="K27" s="296" t="s">
        <v>1281</v>
      </c>
      <c r="L27" s="408"/>
      <c r="M27" s="411"/>
    </row>
    <row r="28" spans="1:13" ht="27.75" customHeight="1">
      <c r="A28" s="405" t="s">
        <v>1002</v>
      </c>
      <c r="B28" s="405"/>
      <c r="C28" s="405"/>
      <c r="D28" s="405"/>
      <c r="E28" s="405"/>
      <c r="F28" s="405"/>
      <c r="G28" s="405"/>
      <c r="H28" s="405"/>
      <c r="I28" s="405"/>
      <c r="J28" s="405"/>
      <c r="K28" s="405"/>
      <c r="L28" s="405"/>
      <c r="M28" s="405"/>
    </row>
    <row r="29" spans="1:13" s="211" customFormat="1" ht="30" customHeight="1">
      <c r="A29" s="365" t="s">
        <v>1008</v>
      </c>
      <c r="B29" s="365"/>
      <c r="C29" s="365"/>
      <c r="D29" s="365"/>
      <c r="E29" s="365"/>
      <c r="F29" s="365"/>
      <c r="G29" s="365"/>
      <c r="H29" s="365"/>
      <c r="I29" s="365"/>
      <c r="J29" s="365"/>
      <c r="K29" s="365"/>
      <c r="L29" s="365"/>
      <c r="M29" s="365"/>
    </row>
    <row r="30" spans="1:13" ht="24.75" customHeight="1">
      <c r="A30" s="305" t="s">
        <v>859</v>
      </c>
      <c r="B30" s="413" t="s">
        <v>860</v>
      </c>
      <c r="C30" s="413" t="s">
        <v>857</v>
      </c>
      <c r="D30" s="413" t="s">
        <v>858</v>
      </c>
      <c r="E30" s="413" t="s">
        <v>1005</v>
      </c>
      <c r="F30" s="413"/>
      <c r="G30" s="412" t="s">
        <v>1213</v>
      </c>
      <c r="H30" s="412"/>
      <c r="I30" s="413" t="s">
        <v>485</v>
      </c>
      <c r="J30" s="412" t="s">
        <v>1214</v>
      </c>
      <c r="K30" s="412"/>
      <c r="L30" s="412" t="s">
        <v>1215</v>
      </c>
      <c r="M30" s="412" t="s">
        <v>1216</v>
      </c>
    </row>
    <row r="31" spans="1:13" ht="35.25" customHeight="1">
      <c r="A31" s="305"/>
      <c r="B31" s="413"/>
      <c r="C31" s="413"/>
      <c r="D31" s="413"/>
      <c r="E31" s="202" t="s">
        <v>1052</v>
      </c>
      <c r="F31" s="202" t="s">
        <v>1053</v>
      </c>
      <c r="G31" s="233" t="s">
        <v>1217</v>
      </c>
      <c r="H31" s="233" t="s">
        <v>1218</v>
      </c>
      <c r="I31" s="413"/>
      <c r="J31" s="234" t="s">
        <v>1051</v>
      </c>
      <c r="K31" s="295" t="s">
        <v>1360</v>
      </c>
      <c r="L31" s="412"/>
      <c r="M31" s="412"/>
    </row>
    <row r="32" spans="1:13" s="214" customFormat="1" ht="276" customHeight="1">
      <c r="A32" s="423" t="s">
        <v>1174</v>
      </c>
      <c r="B32" s="209" t="s">
        <v>1164</v>
      </c>
      <c r="C32" s="209" t="s">
        <v>1362</v>
      </c>
      <c r="D32" s="204" t="s">
        <v>953</v>
      </c>
      <c r="E32" s="257">
        <v>0</v>
      </c>
      <c r="F32" s="205">
        <v>1</v>
      </c>
      <c r="G32" s="205">
        <v>1</v>
      </c>
      <c r="H32" s="255" t="s">
        <v>1285</v>
      </c>
      <c r="I32" s="255" t="s">
        <v>863</v>
      </c>
      <c r="J32" s="255" t="s">
        <v>1019</v>
      </c>
      <c r="K32" s="296" t="s">
        <v>1281</v>
      </c>
      <c r="L32" s="393">
        <f>(G32+G33+G34+G35+G36+G37+G38+G39+G40+G41+G42+G43+G44+G45+G46+G47)/16</f>
        <v>0.6550937545747562</v>
      </c>
      <c r="M32" s="396">
        <v>16</v>
      </c>
    </row>
    <row r="33" spans="1:13" ht="90" customHeight="1">
      <c r="A33" s="423"/>
      <c r="B33" s="204" t="s">
        <v>1103</v>
      </c>
      <c r="C33" s="204" t="s">
        <v>1046</v>
      </c>
      <c r="D33" s="204" t="s">
        <v>1047</v>
      </c>
      <c r="E33" s="257">
        <v>554</v>
      </c>
      <c r="F33" s="257">
        <v>790</v>
      </c>
      <c r="G33" s="242">
        <f>528/790</f>
        <v>0.6683544303797468</v>
      </c>
      <c r="H33" s="204" t="s">
        <v>1234</v>
      </c>
      <c r="I33" s="255" t="s">
        <v>863</v>
      </c>
      <c r="J33" s="255" t="s">
        <v>1019</v>
      </c>
      <c r="K33" s="255" t="s">
        <v>1281</v>
      </c>
      <c r="L33" s="394"/>
      <c r="M33" s="397"/>
    </row>
    <row r="34" spans="1:13" ht="86.25" customHeight="1">
      <c r="A34" s="423"/>
      <c r="B34" s="314" t="s">
        <v>1165</v>
      </c>
      <c r="C34" s="204" t="s">
        <v>1003</v>
      </c>
      <c r="D34" s="204" t="s">
        <v>1314</v>
      </c>
      <c r="E34" s="266">
        <v>0</v>
      </c>
      <c r="F34" s="205">
        <f>60/60</f>
        <v>1</v>
      </c>
      <c r="G34" s="242">
        <f>86/110</f>
        <v>0.7818181818181819</v>
      </c>
      <c r="H34" s="204" t="s">
        <v>1315</v>
      </c>
      <c r="I34" s="255" t="s">
        <v>793</v>
      </c>
      <c r="J34" s="255" t="s">
        <v>1088</v>
      </c>
      <c r="K34" s="255" t="s">
        <v>1281</v>
      </c>
      <c r="L34" s="394"/>
      <c r="M34" s="397"/>
    </row>
    <row r="35" spans="1:13" ht="279.75" customHeight="1">
      <c r="A35" s="423"/>
      <c r="B35" s="314"/>
      <c r="C35" s="204" t="s">
        <v>864</v>
      </c>
      <c r="D35" s="204" t="s">
        <v>939</v>
      </c>
      <c r="E35" s="261">
        <v>0</v>
      </c>
      <c r="F35" s="205">
        <v>0.7</v>
      </c>
      <c r="G35" s="281">
        <v>0.77</v>
      </c>
      <c r="H35" s="271" t="s">
        <v>1312</v>
      </c>
      <c r="I35" s="255" t="s">
        <v>865</v>
      </c>
      <c r="J35" s="255" t="s">
        <v>1091</v>
      </c>
      <c r="K35" s="255" t="s">
        <v>1281</v>
      </c>
      <c r="L35" s="394"/>
      <c r="M35" s="397"/>
    </row>
    <row r="36" spans="1:13" ht="108" customHeight="1">
      <c r="A36" s="315" t="s">
        <v>1174</v>
      </c>
      <c r="B36" s="204" t="s">
        <v>1149</v>
      </c>
      <c r="C36" s="227" t="s">
        <v>1198</v>
      </c>
      <c r="D36" s="227" t="s">
        <v>1158</v>
      </c>
      <c r="E36" s="228">
        <v>492</v>
      </c>
      <c r="F36" s="228">
        <v>650</v>
      </c>
      <c r="G36" s="242">
        <f>502/650</f>
        <v>0.7723076923076924</v>
      </c>
      <c r="H36" s="204" t="s">
        <v>1235</v>
      </c>
      <c r="I36" s="227" t="s">
        <v>863</v>
      </c>
      <c r="J36" s="227" t="s">
        <v>1019</v>
      </c>
      <c r="K36" s="227" t="s">
        <v>1281</v>
      </c>
      <c r="L36" s="394"/>
      <c r="M36" s="397"/>
    </row>
    <row r="37" spans="1:13" ht="94.5" customHeight="1">
      <c r="A37" s="306"/>
      <c r="B37" s="314" t="s">
        <v>1165</v>
      </c>
      <c r="C37" s="204" t="s">
        <v>1003</v>
      </c>
      <c r="D37" s="274" t="s">
        <v>1313</v>
      </c>
      <c r="E37" s="66">
        <v>0</v>
      </c>
      <c r="F37" s="82">
        <f>72/72</f>
        <v>1</v>
      </c>
      <c r="G37" s="282">
        <f>24/72</f>
        <v>0.3333333333333333</v>
      </c>
      <c r="H37" s="272" t="s">
        <v>1294</v>
      </c>
      <c r="I37" s="227" t="s">
        <v>57</v>
      </c>
      <c r="J37" s="227" t="s">
        <v>1088</v>
      </c>
      <c r="K37" s="227" t="s">
        <v>1281</v>
      </c>
      <c r="L37" s="394"/>
      <c r="M37" s="397"/>
    </row>
    <row r="38" spans="1:13" ht="268.5" customHeight="1">
      <c r="A38" s="306"/>
      <c r="B38" s="314"/>
      <c r="C38" s="204" t="s">
        <v>954</v>
      </c>
      <c r="D38" s="227" t="s">
        <v>955</v>
      </c>
      <c r="E38" s="205">
        <v>0</v>
      </c>
      <c r="F38" s="205">
        <v>0.6</v>
      </c>
      <c r="G38" s="282">
        <v>0.96</v>
      </c>
      <c r="H38" s="272" t="s">
        <v>1316</v>
      </c>
      <c r="I38" s="227" t="s">
        <v>57</v>
      </c>
      <c r="J38" s="227" t="s">
        <v>1088</v>
      </c>
      <c r="K38" s="227" t="s">
        <v>1281</v>
      </c>
      <c r="L38" s="394"/>
      <c r="M38" s="397"/>
    </row>
    <row r="39" spans="1:13" ht="89.25" customHeight="1">
      <c r="A39" s="423" t="s">
        <v>1175</v>
      </c>
      <c r="B39" s="314" t="s">
        <v>1166</v>
      </c>
      <c r="C39" s="227" t="s">
        <v>1001</v>
      </c>
      <c r="D39" s="227" t="s">
        <v>1343</v>
      </c>
      <c r="E39" s="232">
        <v>0</v>
      </c>
      <c r="F39" s="205">
        <v>1</v>
      </c>
      <c r="G39" s="242">
        <v>0.5</v>
      </c>
      <c r="H39" s="204" t="s">
        <v>1237</v>
      </c>
      <c r="I39" s="227" t="s">
        <v>103</v>
      </c>
      <c r="J39" s="227" t="s">
        <v>1094</v>
      </c>
      <c r="K39" s="227" t="s">
        <v>1281</v>
      </c>
      <c r="L39" s="394"/>
      <c r="M39" s="397"/>
    </row>
    <row r="40" spans="1:13" ht="72" customHeight="1">
      <c r="A40" s="306"/>
      <c r="B40" s="306"/>
      <c r="C40" s="227" t="s">
        <v>1176</v>
      </c>
      <c r="D40" s="227" t="s">
        <v>956</v>
      </c>
      <c r="E40" s="232">
        <v>0</v>
      </c>
      <c r="F40" s="205">
        <v>0.9</v>
      </c>
      <c r="G40" s="242">
        <f>1039844038/5600000000</f>
        <v>0.18568643535714285</v>
      </c>
      <c r="H40" s="292" t="s">
        <v>1363</v>
      </c>
      <c r="I40" s="227" t="s">
        <v>957</v>
      </c>
      <c r="J40" s="227" t="s">
        <v>1094</v>
      </c>
      <c r="K40" s="227" t="s">
        <v>1281</v>
      </c>
      <c r="L40" s="394"/>
      <c r="M40" s="397"/>
    </row>
    <row r="41" spans="1:13" ht="96.75" customHeight="1">
      <c r="A41" s="306"/>
      <c r="B41" s="306"/>
      <c r="C41" s="314" t="s">
        <v>958</v>
      </c>
      <c r="D41" s="227" t="s">
        <v>1344</v>
      </c>
      <c r="E41" s="232">
        <v>0</v>
      </c>
      <c r="F41" s="205">
        <v>1</v>
      </c>
      <c r="G41" s="242">
        <v>0.5</v>
      </c>
      <c r="H41" s="238" t="s">
        <v>1238</v>
      </c>
      <c r="I41" s="227" t="s">
        <v>1200</v>
      </c>
      <c r="J41" s="227" t="s">
        <v>1019</v>
      </c>
      <c r="K41" s="227" t="s">
        <v>1281</v>
      </c>
      <c r="L41" s="394"/>
      <c r="M41" s="397"/>
    </row>
    <row r="42" spans="1:13" ht="120">
      <c r="A42" s="306"/>
      <c r="B42" s="306"/>
      <c r="C42" s="314"/>
      <c r="D42" s="204" t="s">
        <v>960</v>
      </c>
      <c r="E42" s="232">
        <v>0</v>
      </c>
      <c r="F42" s="229">
        <v>0.7</v>
      </c>
      <c r="G42" s="241">
        <v>0.71</v>
      </c>
      <c r="H42" s="238" t="s">
        <v>1239</v>
      </c>
      <c r="I42" s="227" t="s">
        <v>959</v>
      </c>
      <c r="J42" s="227" t="s">
        <v>1019</v>
      </c>
      <c r="K42" s="227" t="s">
        <v>1281</v>
      </c>
      <c r="L42" s="394"/>
      <c r="M42" s="397"/>
    </row>
    <row r="43" spans="1:13" ht="117.75" customHeight="1">
      <c r="A43" s="306"/>
      <c r="B43" s="306"/>
      <c r="C43" s="204" t="s">
        <v>1177</v>
      </c>
      <c r="D43" s="204" t="s">
        <v>961</v>
      </c>
      <c r="E43" s="228">
        <v>0</v>
      </c>
      <c r="F43" s="205">
        <v>1</v>
      </c>
      <c r="G43" s="241">
        <f>2161689380/4323378760</f>
        <v>0.5</v>
      </c>
      <c r="H43" s="238" t="s">
        <v>1240</v>
      </c>
      <c r="I43" s="227" t="s">
        <v>1201</v>
      </c>
      <c r="J43" s="227" t="s">
        <v>1019</v>
      </c>
      <c r="K43" s="227" t="s">
        <v>1281</v>
      </c>
      <c r="L43" s="394"/>
      <c r="M43" s="397"/>
    </row>
    <row r="44" spans="1:13" ht="96" customHeight="1">
      <c r="A44" s="306"/>
      <c r="B44" s="204" t="s">
        <v>1202</v>
      </c>
      <c r="C44" s="204" t="s">
        <v>1146</v>
      </c>
      <c r="D44" s="204" t="s">
        <v>1112</v>
      </c>
      <c r="E44" s="228">
        <v>0</v>
      </c>
      <c r="F44" s="205">
        <v>1</v>
      </c>
      <c r="G44" s="265">
        <v>1</v>
      </c>
      <c r="H44" s="238" t="s">
        <v>1232</v>
      </c>
      <c r="I44" s="227" t="s">
        <v>1199</v>
      </c>
      <c r="J44" s="227" t="s">
        <v>1039</v>
      </c>
      <c r="K44" s="227" t="s">
        <v>1281</v>
      </c>
      <c r="L44" s="394"/>
      <c r="M44" s="397"/>
    </row>
    <row r="45" spans="1:13" ht="75.75" customHeight="1">
      <c r="A45" s="306"/>
      <c r="B45" s="204" t="s">
        <v>1113</v>
      </c>
      <c r="C45" s="204" t="s">
        <v>866</v>
      </c>
      <c r="D45" s="204" t="s">
        <v>944</v>
      </c>
      <c r="E45" s="228">
        <v>0</v>
      </c>
      <c r="F45" s="205">
        <v>1</v>
      </c>
      <c r="G45" s="241">
        <v>1</v>
      </c>
      <c r="H45" s="204" t="s">
        <v>1286</v>
      </c>
      <c r="I45" s="227" t="s">
        <v>1199</v>
      </c>
      <c r="J45" s="227" t="s">
        <v>1094</v>
      </c>
      <c r="K45" s="227" t="s">
        <v>1281</v>
      </c>
      <c r="L45" s="394"/>
      <c r="M45" s="397"/>
    </row>
    <row r="46" spans="1:13" ht="80.25" customHeight="1">
      <c r="A46" s="314" t="s">
        <v>962</v>
      </c>
      <c r="B46" s="314" t="s">
        <v>963</v>
      </c>
      <c r="C46" s="227" t="s">
        <v>1178</v>
      </c>
      <c r="D46" s="204" t="s">
        <v>929</v>
      </c>
      <c r="E46" s="232">
        <v>0</v>
      </c>
      <c r="F46" s="229">
        <v>1</v>
      </c>
      <c r="G46" s="241">
        <v>0.5</v>
      </c>
      <c r="H46" s="238" t="s">
        <v>1233</v>
      </c>
      <c r="I46" s="227" t="s">
        <v>69</v>
      </c>
      <c r="J46" s="227" t="s">
        <v>1095</v>
      </c>
      <c r="K46" s="227"/>
      <c r="L46" s="394"/>
      <c r="M46" s="397"/>
    </row>
    <row r="47" spans="1:13" ht="246.75" customHeight="1">
      <c r="A47" s="314"/>
      <c r="B47" s="314"/>
      <c r="C47" s="262" t="s">
        <v>1296</v>
      </c>
      <c r="D47" s="227" t="s">
        <v>924</v>
      </c>
      <c r="E47" s="228">
        <v>0</v>
      </c>
      <c r="F47" s="205">
        <v>1</v>
      </c>
      <c r="G47" s="205">
        <v>0.3</v>
      </c>
      <c r="H47" s="264" t="s">
        <v>1295</v>
      </c>
      <c r="I47" s="227" t="s">
        <v>69</v>
      </c>
      <c r="J47" s="227" t="s">
        <v>1041</v>
      </c>
      <c r="K47" s="292" t="s">
        <v>1388</v>
      </c>
      <c r="L47" s="395"/>
      <c r="M47" s="398"/>
    </row>
    <row r="48" spans="1:13" ht="30.75" customHeight="1">
      <c r="A48" s="399" t="s">
        <v>964</v>
      </c>
      <c r="B48" s="400"/>
      <c r="C48" s="400"/>
      <c r="D48" s="400"/>
      <c r="E48" s="400"/>
      <c r="F48" s="400"/>
      <c r="G48" s="400"/>
      <c r="H48" s="400"/>
      <c r="I48" s="400"/>
      <c r="J48" s="400"/>
      <c r="K48" s="400"/>
      <c r="L48" s="400"/>
      <c r="M48" s="401"/>
    </row>
    <row r="49" spans="1:13" ht="30.75" customHeight="1">
      <c r="A49" s="402" t="s">
        <v>1009</v>
      </c>
      <c r="B49" s="403"/>
      <c r="C49" s="403"/>
      <c r="D49" s="403"/>
      <c r="E49" s="403"/>
      <c r="F49" s="403"/>
      <c r="G49" s="403"/>
      <c r="H49" s="403"/>
      <c r="I49" s="403"/>
      <c r="J49" s="403"/>
      <c r="K49" s="403"/>
      <c r="L49" s="403"/>
      <c r="M49" s="404"/>
    </row>
    <row r="50" spans="1:13" ht="24.75" customHeight="1">
      <c r="A50" s="413" t="s">
        <v>859</v>
      </c>
      <c r="B50" s="413" t="s">
        <v>860</v>
      </c>
      <c r="C50" s="413" t="s">
        <v>857</v>
      </c>
      <c r="D50" s="413" t="s">
        <v>858</v>
      </c>
      <c r="E50" s="413" t="s">
        <v>1005</v>
      </c>
      <c r="F50" s="413"/>
      <c r="G50" s="412" t="s">
        <v>1213</v>
      </c>
      <c r="H50" s="412"/>
      <c r="I50" s="413" t="s">
        <v>485</v>
      </c>
      <c r="J50" s="412" t="s">
        <v>1214</v>
      </c>
      <c r="K50" s="412"/>
      <c r="L50" s="412" t="s">
        <v>1215</v>
      </c>
      <c r="M50" s="412" t="s">
        <v>1216</v>
      </c>
    </row>
    <row r="51" spans="1:13" ht="35.25" customHeight="1">
      <c r="A51" s="413"/>
      <c r="B51" s="413"/>
      <c r="C51" s="413"/>
      <c r="D51" s="413"/>
      <c r="E51" s="202" t="s">
        <v>1052</v>
      </c>
      <c r="F51" s="202" t="s">
        <v>1053</v>
      </c>
      <c r="G51" s="233" t="s">
        <v>1217</v>
      </c>
      <c r="H51" s="233" t="s">
        <v>1218</v>
      </c>
      <c r="I51" s="413"/>
      <c r="J51" s="234" t="s">
        <v>1051</v>
      </c>
      <c r="K51" s="295" t="s">
        <v>1360</v>
      </c>
      <c r="L51" s="412"/>
      <c r="M51" s="412"/>
    </row>
    <row r="52" spans="1:13" s="201" customFormat="1" ht="82.5" customHeight="1">
      <c r="A52" s="314" t="s">
        <v>1205</v>
      </c>
      <c r="B52" s="314" t="s">
        <v>867</v>
      </c>
      <c r="C52" s="197" t="s">
        <v>1364</v>
      </c>
      <c r="D52" s="197" t="s">
        <v>212</v>
      </c>
      <c r="E52" s="196">
        <v>0</v>
      </c>
      <c r="F52" s="16">
        <v>1</v>
      </c>
      <c r="G52" s="16">
        <f>17716600360/19200000000</f>
        <v>0.9227396020833334</v>
      </c>
      <c r="H52" s="204" t="s">
        <v>1252</v>
      </c>
      <c r="I52" s="203" t="s">
        <v>213</v>
      </c>
      <c r="J52" s="227" t="s">
        <v>1059</v>
      </c>
      <c r="K52" s="296" t="s">
        <v>1281</v>
      </c>
      <c r="L52" s="406">
        <f>(G52+G54+G55+G56+G57+G58+G59+G60+G61)/10</f>
        <v>0.6056100184096079</v>
      </c>
      <c r="M52" s="435">
        <v>10</v>
      </c>
    </row>
    <row r="53" spans="1:13" s="201" customFormat="1" ht="82.5" customHeight="1">
      <c r="A53" s="314"/>
      <c r="B53" s="314"/>
      <c r="C53" s="197" t="s">
        <v>1365</v>
      </c>
      <c r="D53" s="197" t="s">
        <v>212</v>
      </c>
      <c r="E53" s="196">
        <v>0</v>
      </c>
      <c r="F53" s="16">
        <v>1</v>
      </c>
      <c r="G53" s="16">
        <v>0</v>
      </c>
      <c r="H53" s="204" t="s">
        <v>1242</v>
      </c>
      <c r="I53" s="203" t="s">
        <v>213</v>
      </c>
      <c r="J53" s="227" t="s">
        <v>1059</v>
      </c>
      <c r="K53" s="69" t="s">
        <v>1281</v>
      </c>
      <c r="L53" s="407"/>
      <c r="M53" s="436"/>
    </row>
    <row r="54" spans="1:13" s="201" customFormat="1" ht="83.25" customHeight="1">
      <c r="A54" s="314"/>
      <c r="B54" s="315"/>
      <c r="C54" s="197" t="s">
        <v>1366</v>
      </c>
      <c r="D54" s="197" t="s">
        <v>212</v>
      </c>
      <c r="E54" s="196">
        <v>0</v>
      </c>
      <c r="F54" s="16">
        <v>1</v>
      </c>
      <c r="G54" s="16">
        <f>18437676068/19500000000</f>
        <v>0.9455218496410256</v>
      </c>
      <c r="H54" s="204" t="s">
        <v>1253</v>
      </c>
      <c r="I54" s="203" t="s">
        <v>213</v>
      </c>
      <c r="J54" s="227" t="s">
        <v>1059</v>
      </c>
      <c r="K54" s="69" t="s">
        <v>1281</v>
      </c>
      <c r="L54" s="407"/>
      <c r="M54" s="436"/>
    </row>
    <row r="55" spans="1:13" s="201" customFormat="1" ht="89.25" customHeight="1">
      <c r="A55" s="314" t="s">
        <v>966</v>
      </c>
      <c r="B55" s="204" t="s">
        <v>868</v>
      </c>
      <c r="C55" s="197" t="s">
        <v>869</v>
      </c>
      <c r="D55" s="197" t="s">
        <v>212</v>
      </c>
      <c r="E55" s="196">
        <v>0</v>
      </c>
      <c r="F55" s="16">
        <v>1</v>
      </c>
      <c r="G55" s="16">
        <f>11739745795/19339893384</f>
        <v>0.6070222602526008</v>
      </c>
      <c r="H55" s="204" t="s">
        <v>1297</v>
      </c>
      <c r="I55" s="203" t="s">
        <v>213</v>
      </c>
      <c r="J55" s="227" t="s">
        <v>1059</v>
      </c>
      <c r="K55" s="69" t="s">
        <v>1281</v>
      </c>
      <c r="L55" s="407"/>
      <c r="M55" s="436"/>
    </row>
    <row r="56" spans="1:13" s="201" customFormat="1" ht="77.25" customHeight="1">
      <c r="A56" s="314"/>
      <c r="B56" s="227" t="s">
        <v>1114</v>
      </c>
      <c r="C56" s="197" t="s">
        <v>1115</v>
      </c>
      <c r="D56" s="197" t="s">
        <v>222</v>
      </c>
      <c r="E56" s="196">
        <v>0</v>
      </c>
      <c r="F56" s="16">
        <v>1</v>
      </c>
      <c r="G56" s="16">
        <f>39826247386/68569417876</f>
        <v>0.5808164721191194</v>
      </c>
      <c r="H56" s="204" t="s">
        <v>1254</v>
      </c>
      <c r="I56" s="203" t="s">
        <v>223</v>
      </c>
      <c r="J56" s="227" t="s">
        <v>1059</v>
      </c>
      <c r="K56" s="69" t="s">
        <v>1281</v>
      </c>
      <c r="L56" s="407"/>
      <c r="M56" s="436"/>
    </row>
    <row r="57" spans="1:13" s="201" customFormat="1" ht="70.5" customHeight="1">
      <c r="A57" s="314"/>
      <c r="B57" s="227" t="s">
        <v>1298</v>
      </c>
      <c r="C57" s="227" t="s">
        <v>1299</v>
      </c>
      <c r="D57" s="227" t="s">
        <v>940</v>
      </c>
      <c r="E57" s="198">
        <v>0</v>
      </c>
      <c r="F57" s="205">
        <f>1/1</f>
        <v>1</v>
      </c>
      <c r="G57" s="205">
        <f>1/1</f>
        <v>1</v>
      </c>
      <c r="H57" s="204" t="s">
        <v>1255</v>
      </c>
      <c r="I57" s="227" t="s">
        <v>411</v>
      </c>
      <c r="J57" s="227" t="s">
        <v>1096</v>
      </c>
      <c r="K57" s="69" t="s">
        <v>1281</v>
      </c>
      <c r="L57" s="407"/>
      <c r="M57" s="436"/>
    </row>
    <row r="58" spans="1:13" ht="124.5" customHeight="1">
      <c r="A58" s="314"/>
      <c r="B58" s="204" t="s">
        <v>870</v>
      </c>
      <c r="C58" s="227" t="s">
        <v>225</v>
      </c>
      <c r="D58" s="227" t="s">
        <v>928</v>
      </c>
      <c r="E58" s="198">
        <v>0.1</v>
      </c>
      <c r="F58" s="205">
        <v>1</v>
      </c>
      <c r="G58" s="205">
        <f>30/60</f>
        <v>0.5</v>
      </c>
      <c r="H58" s="243" t="s">
        <v>1256</v>
      </c>
      <c r="I58" s="227" t="s">
        <v>1151</v>
      </c>
      <c r="J58" s="227" t="s">
        <v>1060</v>
      </c>
      <c r="K58" s="69" t="s">
        <v>1281</v>
      </c>
      <c r="L58" s="407"/>
      <c r="M58" s="436"/>
    </row>
    <row r="59" spans="1:13" ht="70.5" customHeight="1">
      <c r="A59" s="314"/>
      <c r="B59" s="227" t="s">
        <v>228</v>
      </c>
      <c r="C59" s="204" t="s">
        <v>1116</v>
      </c>
      <c r="D59" s="204" t="s">
        <v>871</v>
      </c>
      <c r="E59" s="198">
        <v>0</v>
      </c>
      <c r="F59" s="205">
        <f>24/24</f>
        <v>1</v>
      </c>
      <c r="G59" s="205">
        <f>12/24</f>
        <v>0.5</v>
      </c>
      <c r="H59" s="243" t="s">
        <v>1243</v>
      </c>
      <c r="I59" s="227" t="s">
        <v>872</v>
      </c>
      <c r="J59" s="227" t="s">
        <v>1096</v>
      </c>
      <c r="K59" s="69" t="s">
        <v>1281</v>
      </c>
      <c r="L59" s="407"/>
      <c r="M59" s="436"/>
    </row>
    <row r="60" spans="1:13" ht="69" customHeight="1">
      <c r="A60" s="315"/>
      <c r="B60" s="314" t="s">
        <v>963</v>
      </c>
      <c r="C60" s="227" t="s">
        <v>927</v>
      </c>
      <c r="D60" s="204" t="s">
        <v>1257</v>
      </c>
      <c r="E60" s="232">
        <v>0</v>
      </c>
      <c r="F60" s="229">
        <v>1</v>
      </c>
      <c r="G60" s="205">
        <f>18/36</f>
        <v>0.5</v>
      </c>
      <c r="H60" s="243" t="s">
        <v>1244</v>
      </c>
      <c r="I60" s="227" t="s">
        <v>69</v>
      </c>
      <c r="J60" s="227" t="s">
        <v>1061</v>
      </c>
      <c r="K60" s="69" t="s">
        <v>1281</v>
      </c>
      <c r="L60" s="407"/>
      <c r="M60" s="436"/>
    </row>
    <row r="61" spans="1:13" ht="106.5" customHeight="1">
      <c r="A61" s="315"/>
      <c r="B61" s="314"/>
      <c r="C61" s="227" t="s">
        <v>1296</v>
      </c>
      <c r="D61" s="227" t="s">
        <v>924</v>
      </c>
      <c r="E61" s="228">
        <v>0</v>
      </c>
      <c r="F61" s="246">
        <v>1</v>
      </c>
      <c r="G61" s="27">
        <v>0.5</v>
      </c>
      <c r="H61" s="283" t="s">
        <v>1345</v>
      </c>
      <c r="I61" s="227" t="s">
        <v>69</v>
      </c>
      <c r="J61" s="227" t="s">
        <v>1045</v>
      </c>
      <c r="K61" s="69" t="s">
        <v>1281</v>
      </c>
      <c r="L61" s="408"/>
      <c r="M61" s="437"/>
    </row>
    <row r="62" spans="1:13" ht="30" customHeight="1">
      <c r="A62" s="399" t="s">
        <v>967</v>
      </c>
      <c r="B62" s="400"/>
      <c r="C62" s="400"/>
      <c r="D62" s="400"/>
      <c r="E62" s="400"/>
      <c r="F62" s="400"/>
      <c r="G62" s="400"/>
      <c r="H62" s="400"/>
      <c r="I62" s="400"/>
      <c r="J62" s="400"/>
      <c r="K62" s="400"/>
      <c r="L62" s="400"/>
      <c r="M62" s="401"/>
    </row>
    <row r="63" spans="1:13" ht="34.5" customHeight="1">
      <c r="A63" s="424" t="s">
        <v>1010</v>
      </c>
      <c r="B63" s="425"/>
      <c r="C63" s="425"/>
      <c r="D63" s="425"/>
      <c r="E63" s="425"/>
      <c r="F63" s="425"/>
      <c r="G63" s="425"/>
      <c r="H63" s="425"/>
      <c r="I63" s="425"/>
      <c r="J63" s="425"/>
      <c r="K63" s="425"/>
      <c r="L63" s="425"/>
      <c r="M63" s="426"/>
    </row>
    <row r="64" spans="1:13" ht="24.75" customHeight="1">
      <c r="A64" s="413" t="s">
        <v>859</v>
      </c>
      <c r="B64" s="413" t="s">
        <v>860</v>
      </c>
      <c r="C64" s="413" t="s">
        <v>857</v>
      </c>
      <c r="D64" s="413" t="s">
        <v>858</v>
      </c>
      <c r="E64" s="413" t="s">
        <v>1005</v>
      </c>
      <c r="F64" s="413"/>
      <c r="G64" s="412" t="s">
        <v>1213</v>
      </c>
      <c r="H64" s="412"/>
      <c r="I64" s="413" t="s">
        <v>485</v>
      </c>
      <c r="J64" s="412" t="s">
        <v>1214</v>
      </c>
      <c r="K64" s="412"/>
      <c r="L64" s="412" t="s">
        <v>1215</v>
      </c>
      <c r="M64" s="412" t="s">
        <v>1216</v>
      </c>
    </row>
    <row r="65" spans="1:13" ht="35.25" customHeight="1">
      <c r="A65" s="413"/>
      <c r="B65" s="413"/>
      <c r="C65" s="413"/>
      <c r="D65" s="413"/>
      <c r="E65" s="202" t="s">
        <v>1052</v>
      </c>
      <c r="F65" s="202" t="s">
        <v>1053</v>
      </c>
      <c r="G65" s="233" t="s">
        <v>1217</v>
      </c>
      <c r="H65" s="233" t="s">
        <v>1218</v>
      </c>
      <c r="I65" s="413"/>
      <c r="J65" s="234" t="s">
        <v>1051</v>
      </c>
      <c r="K65" s="295" t="s">
        <v>1360</v>
      </c>
      <c r="L65" s="412"/>
      <c r="M65" s="412"/>
    </row>
    <row r="66" spans="1:13" ht="68.25" customHeight="1">
      <c r="A66" s="314" t="s">
        <v>968</v>
      </c>
      <c r="B66" s="314" t="s">
        <v>1179</v>
      </c>
      <c r="C66" s="212" t="s">
        <v>873</v>
      </c>
      <c r="D66" s="227" t="s">
        <v>925</v>
      </c>
      <c r="E66" s="207">
        <v>483</v>
      </c>
      <c r="F66" s="205">
        <f>501/501</f>
        <v>1</v>
      </c>
      <c r="G66" s="205">
        <v>0.5</v>
      </c>
      <c r="H66" s="243" t="s">
        <v>1245</v>
      </c>
      <c r="I66" s="212" t="s">
        <v>1117</v>
      </c>
      <c r="J66" s="227" t="s">
        <v>1062</v>
      </c>
      <c r="K66" s="296" t="s">
        <v>1281</v>
      </c>
      <c r="L66" s="406">
        <f>(G66+G67+G68+G69+G70+G71+G72+G73)/8</f>
        <v>0.5</v>
      </c>
      <c r="M66" s="409">
        <v>8</v>
      </c>
    </row>
    <row r="67" spans="1:13" ht="84.75" customHeight="1">
      <c r="A67" s="423"/>
      <c r="B67" s="314"/>
      <c r="C67" s="314" t="s">
        <v>874</v>
      </c>
      <c r="D67" s="227" t="s">
        <v>1247</v>
      </c>
      <c r="E67" s="207">
        <v>0</v>
      </c>
      <c r="F67" s="205">
        <v>1</v>
      </c>
      <c r="G67" s="205">
        <v>0.5</v>
      </c>
      <c r="H67" s="243" t="s">
        <v>1246</v>
      </c>
      <c r="I67" s="212" t="s">
        <v>1118</v>
      </c>
      <c r="J67" s="227" t="s">
        <v>1063</v>
      </c>
      <c r="K67" s="296" t="s">
        <v>1281</v>
      </c>
      <c r="L67" s="407"/>
      <c r="M67" s="410"/>
    </row>
    <row r="68" spans="1:13" ht="81" customHeight="1">
      <c r="A68" s="423"/>
      <c r="B68" s="314"/>
      <c r="C68" s="314"/>
      <c r="D68" s="227" t="s">
        <v>1248</v>
      </c>
      <c r="E68" s="207">
        <v>0</v>
      </c>
      <c r="F68" s="205">
        <v>1</v>
      </c>
      <c r="G68" s="205">
        <v>0.5</v>
      </c>
      <c r="H68" s="243" t="s">
        <v>1300</v>
      </c>
      <c r="I68" s="212" t="s">
        <v>1118</v>
      </c>
      <c r="J68" s="227" t="s">
        <v>1063</v>
      </c>
      <c r="K68" s="296" t="s">
        <v>1281</v>
      </c>
      <c r="L68" s="407"/>
      <c r="M68" s="410"/>
    </row>
    <row r="69" spans="1:13" ht="71.25" customHeight="1">
      <c r="A69" s="423"/>
      <c r="B69" s="314"/>
      <c r="C69" s="314"/>
      <c r="D69" s="227" t="s">
        <v>1249</v>
      </c>
      <c r="E69" s="207">
        <v>0</v>
      </c>
      <c r="F69" s="205">
        <v>1</v>
      </c>
      <c r="G69" s="265">
        <v>0.5</v>
      </c>
      <c r="H69" s="243" t="s">
        <v>1301</v>
      </c>
      <c r="I69" s="227" t="s">
        <v>1119</v>
      </c>
      <c r="J69" s="227" t="s">
        <v>1063</v>
      </c>
      <c r="K69" s="296" t="s">
        <v>1281</v>
      </c>
      <c r="L69" s="407"/>
      <c r="M69" s="410"/>
    </row>
    <row r="70" spans="1:13" ht="76.5" customHeight="1">
      <c r="A70" s="423"/>
      <c r="B70" s="314"/>
      <c r="C70" s="314"/>
      <c r="D70" s="227" t="s">
        <v>1250</v>
      </c>
      <c r="E70" s="207">
        <v>0</v>
      </c>
      <c r="F70" s="205">
        <v>1</v>
      </c>
      <c r="G70" s="27">
        <v>0.5</v>
      </c>
      <c r="H70" s="264" t="s">
        <v>1303</v>
      </c>
      <c r="I70" s="227" t="s">
        <v>1119</v>
      </c>
      <c r="J70" s="227" t="s">
        <v>1026</v>
      </c>
      <c r="K70" s="296" t="s">
        <v>1281</v>
      </c>
      <c r="L70" s="407"/>
      <c r="M70" s="410"/>
    </row>
    <row r="71" spans="1:13" ht="65.25" customHeight="1">
      <c r="A71" s="423"/>
      <c r="B71" s="227" t="s">
        <v>1120</v>
      </c>
      <c r="C71" s="199" t="s">
        <v>1121</v>
      </c>
      <c r="D71" s="227" t="s">
        <v>875</v>
      </c>
      <c r="E71" s="207">
        <v>0</v>
      </c>
      <c r="F71" s="205">
        <v>1</v>
      </c>
      <c r="G71" s="265">
        <v>0.5</v>
      </c>
      <c r="H71" s="243" t="s">
        <v>1251</v>
      </c>
      <c r="I71" s="227" t="s">
        <v>567</v>
      </c>
      <c r="J71" s="227" t="s">
        <v>1026</v>
      </c>
      <c r="K71" s="296" t="s">
        <v>1281</v>
      </c>
      <c r="L71" s="407"/>
      <c r="M71" s="410"/>
    </row>
    <row r="72" spans="1:13" ht="84" customHeight="1">
      <c r="A72" s="423"/>
      <c r="B72" s="292" t="s">
        <v>963</v>
      </c>
      <c r="C72" s="227" t="s">
        <v>927</v>
      </c>
      <c r="D72" s="204" t="s">
        <v>929</v>
      </c>
      <c r="E72" s="232">
        <v>0</v>
      </c>
      <c r="F72" s="229">
        <v>1</v>
      </c>
      <c r="G72" s="265">
        <v>0.5</v>
      </c>
      <c r="H72" s="243" t="s">
        <v>1302</v>
      </c>
      <c r="I72" s="227" t="s">
        <v>69</v>
      </c>
      <c r="J72" s="227" t="s">
        <v>1042</v>
      </c>
      <c r="K72" s="296" t="s">
        <v>1281</v>
      </c>
      <c r="L72" s="407"/>
      <c r="M72" s="410"/>
    </row>
    <row r="73" spans="1:13" s="211" customFormat="1" ht="147.75" customHeight="1">
      <c r="A73" s="292" t="s">
        <v>968</v>
      </c>
      <c r="B73" s="292" t="s">
        <v>963</v>
      </c>
      <c r="C73" s="262" t="s">
        <v>1296</v>
      </c>
      <c r="D73" s="227" t="s">
        <v>924</v>
      </c>
      <c r="E73" s="228">
        <v>0</v>
      </c>
      <c r="F73" s="205">
        <v>1</v>
      </c>
      <c r="G73" s="82">
        <v>0.5</v>
      </c>
      <c r="H73" s="283" t="s">
        <v>1346</v>
      </c>
      <c r="I73" s="227" t="s">
        <v>69</v>
      </c>
      <c r="J73" s="227" t="s">
        <v>1064</v>
      </c>
      <c r="K73" s="296" t="s">
        <v>1281</v>
      </c>
      <c r="L73" s="408"/>
      <c r="M73" s="411"/>
    </row>
    <row r="74" spans="1:13" s="211" customFormat="1" ht="29.25" customHeight="1">
      <c r="A74" s="399" t="s">
        <v>969</v>
      </c>
      <c r="B74" s="400"/>
      <c r="C74" s="400"/>
      <c r="D74" s="400"/>
      <c r="E74" s="400"/>
      <c r="F74" s="400"/>
      <c r="G74" s="400"/>
      <c r="H74" s="400"/>
      <c r="I74" s="400"/>
      <c r="J74" s="400"/>
      <c r="K74" s="400"/>
      <c r="L74" s="400"/>
      <c r="M74" s="401"/>
    </row>
    <row r="75" spans="1:13" ht="24.75" customHeight="1">
      <c r="A75" s="402" t="s">
        <v>1011</v>
      </c>
      <c r="B75" s="403"/>
      <c r="C75" s="403"/>
      <c r="D75" s="403"/>
      <c r="E75" s="403"/>
      <c r="F75" s="403"/>
      <c r="G75" s="403"/>
      <c r="H75" s="403"/>
      <c r="I75" s="403"/>
      <c r="J75" s="403"/>
      <c r="K75" s="403"/>
      <c r="L75" s="403"/>
      <c r="M75" s="404"/>
    </row>
    <row r="76" spans="1:13" ht="24.75" customHeight="1">
      <c r="A76" s="413" t="s">
        <v>859</v>
      </c>
      <c r="B76" s="413" t="s">
        <v>860</v>
      </c>
      <c r="C76" s="413" t="s">
        <v>857</v>
      </c>
      <c r="D76" s="413" t="s">
        <v>858</v>
      </c>
      <c r="E76" s="413" t="s">
        <v>1005</v>
      </c>
      <c r="F76" s="413"/>
      <c r="G76" s="412" t="s">
        <v>1213</v>
      </c>
      <c r="H76" s="412"/>
      <c r="I76" s="413" t="s">
        <v>485</v>
      </c>
      <c r="J76" s="412" t="s">
        <v>1214</v>
      </c>
      <c r="K76" s="412"/>
      <c r="L76" s="412" t="s">
        <v>1215</v>
      </c>
      <c r="M76" s="412" t="s">
        <v>1216</v>
      </c>
    </row>
    <row r="77" spans="1:13" ht="35.25" customHeight="1">
      <c r="A77" s="413"/>
      <c r="B77" s="413"/>
      <c r="C77" s="413"/>
      <c r="D77" s="413"/>
      <c r="E77" s="202" t="s">
        <v>1052</v>
      </c>
      <c r="F77" s="202" t="s">
        <v>1053</v>
      </c>
      <c r="G77" s="233" t="s">
        <v>1217</v>
      </c>
      <c r="H77" s="233" t="s">
        <v>1218</v>
      </c>
      <c r="I77" s="413"/>
      <c r="J77" s="234" t="s">
        <v>1051</v>
      </c>
      <c r="K77" s="295" t="s">
        <v>1360</v>
      </c>
      <c r="L77" s="412"/>
      <c r="M77" s="412"/>
    </row>
    <row r="78" spans="1:13" ht="80.25" customHeight="1">
      <c r="A78" s="314" t="s">
        <v>968</v>
      </c>
      <c r="B78" s="314" t="s">
        <v>1180</v>
      </c>
      <c r="C78" s="314" t="s">
        <v>1122</v>
      </c>
      <c r="D78" s="204" t="s">
        <v>1123</v>
      </c>
      <c r="E78" s="198">
        <v>0</v>
      </c>
      <c r="F78" s="229">
        <v>1</v>
      </c>
      <c r="G78" s="249">
        <f>3336081850/6500000000</f>
        <v>0.5132433615384615</v>
      </c>
      <c r="H78" s="254" t="s">
        <v>1304</v>
      </c>
      <c r="I78" s="204" t="s">
        <v>486</v>
      </c>
      <c r="J78" s="227" t="s">
        <v>1038</v>
      </c>
      <c r="K78" s="296" t="s">
        <v>1281</v>
      </c>
      <c r="L78" s="406">
        <f>(G78+G79+G80+G81+G82+G84+G85+G86+G87)/10</f>
        <v>0.43832433615384614</v>
      </c>
      <c r="M78" s="409">
        <v>10</v>
      </c>
    </row>
    <row r="79" spans="1:13" ht="128.25" customHeight="1">
      <c r="A79" s="423"/>
      <c r="B79" s="314"/>
      <c r="C79" s="314"/>
      <c r="D79" s="231" t="s">
        <v>1157</v>
      </c>
      <c r="E79" s="27">
        <v>0.7</v>
      </c>
      <c r="F79" s="27">
        <v>0.8</v>
      </c>
      <c r="G79" s="252">
        <v>0.4</v>
      </c>
      <c r="H79" s="269" t="s">
        <v>1287</v>
      </c>
      <c r="I79" s="204" t="s">
        <v>486</v>
      </c>
      <c r="J79" s="227" t="s">
        <v>1038</v>
      </c>
      <c r="K79" s="69" t="s">
        <v>1281</v>
      </c>
      <c r="L79" s="407"/>
      <c r="M79" s="410"/>
    </row>
    <row r="80" spans="1:13" ht="155.25" customHeight="1">
      <c r="A80" s="423"/>
      <c r="B80" s="314"/>
      <c r="C80" s="314"/>
      <c r="D80" s="204" t="s">
        <v>970</v>
      </c>
      <c r="E80" s="229">
        <v>0.75</v>
      </c>
      <c r="F80" s="229">
        <v>0.8</v>
      </c>
      <c r="G80" s="200">
        <v>0.82</v>
      </c>
      <c r="H80" s="269" t="s">
        <v>1347</v>
      </c>
      <c r="I80" s="204" t="s">
        <v>486</v>
      </c>
      <c r="J80" s="227" t="s">
        <v>1038</v>
      </c>
      <c r="K80" s="69" t="s">
        <v>1281</v>
      </c>
      <c r="L80" s="407"/>
      <c r="M80" s="410"/>
    </row>
    <row r="81" spans="1:13" ht="83.25" customHeight="1">
      <c r="A81" s="314" t="s">
        <v>968</v>
      </c>
      <c r="B81" s="204" t="s">
        <v>1181</v>
      </c>
      <c r="C81" s="204" t="s">
        <v>876</v>
      </c>
      <c r="D81" s="204" t="s">
        <v>971</v>
      </c>
      <c r="E81" s="229">
        <v>0.8</v>
      </c>
      <c r="F81" s="229">
        <v>1</v>
      </c>
      <c r="G81" s="200">
        <v>0.5</v>
      </c>
      <c r="H81" s="270" t="s">
        <v>1348</v>
      </c>
      <c r="I81" s="204" t="s">
        <v>487</v>
      </c>
      <c r="J81" s="227" t="s">
        <v>1038</v>
      </c>
      <c r="K81" s="69" t="s">
        <v>1281</v>
      </c>
      <c r="L81" s="407"/>
      <c r="M81" s="410"/>
    </row>
    <row r="82" spans="1:13" ht="81.75" customHeight="1">
      <c r="A82" s="423"/>
      <c r="B82" s="204" t="s">
        <v>1182</v>
      </c>
      <c r="C82" s="204" t="s">
        <v>280</v>
      </c>
      <c r="D82" s="204" t="s">
        <v>972</v>
      </c>
      <c r="E82" s="205">
        <v>0</v>
      </c>
      <c r="F82" s="205">
        <v>1</v>
      </c>
      <c r="G82" s="16">
        <v>0.5</v>
      </c>
      <c r="H82" s="270" t="s">
        <v>1288</v>
      </c>
      <c r="I82" s="204" t="s">
        <v>488</v>
      </c>
      <c r="J82" s="227" t="s">
        <v>1088</v>
      </c>
      <c r="K82" s="69" t="s">
        <v>1281</v>
      </c>
      <c r="L82" s="407"/>
      <c r="M82" s="410"/>
    </row>
    <row r="83" spans="1:13" ht="72" customHeight="1">
      <c r="A83" s="423"/>
      <c r="B83" s="204" t="s">
        <v>1183</v>
      </c>
      <c r="C83" s="204" t="s">
        <v>1097</v>
      </c>
      <c r="D83" s="204" t="s">
        <v>1050</v>
      </c>
      <c r="E83" s="219"/>
      <c r="F83" s="205" t="s">
        <v>1104</v>
      </c>
      <c r="G83" s="304">
        <v>1439678232</v>
      </c>
      <c r="H83" s="253" t="s">
        <v>1349</v>
      </c>
      <c r="I83" s="204" t="s">
        <v>973</v>
      </c>
      <c r="J83" s="227" t="s">
        <v>1065</v>
      </c>
      <c r="K83" s="69" t="s">
        <v>1281</v>
      </c>
      <c r="L83" s="407"/>
      <c r="M83" s="410"/>
    </row>
    <row r="84" spans="1:13" ht="101.25" customHeight="1">
      <c r="A84" s="423"/>
      <c r="B84" s="204" t="s">
        <v>1184</v>
      </c>
      <c r="C84" s="204" t="s">
        <v>1066</v>
      </c>
      <c r="D84" s="204" t="s">
        <v>1067</v>
      </c>
      <c r="E84" s="229">
        <v>0</v>
      </c>
      <c r="F84" s="229">
        <v>1</v>
      </c>
      <c r="G84" s="200">
        <v>0.15</v>
      </c>
      <c r="H84" s="253" t="s">
        <v>1350</v>
      </c>
      <c r="I84" s="204" t="s">
        <v>974</v>
      </c>
      <c r="J84" s="227" t="s">
        <v>1038</v>
      </c>
      <c r="K84" s="69" t="s">
        <v>1281</v>
      </c>
      <c r="L84" s="407"/>
      <c r="M84" s="410"/>
    </row>
    <row r="85" spans="1:13" ht="303" customHeight="1">
      <c r="A85" s="314" t="s">
        <v>968</v>
      </c>
      <c r="B85" s="227" t="s">
        <v>1185</v>
      </c>
      <c r="C85" s="204" t="s">
        <v>1124</v>
      </c>
      <c r="D85" s="204" t="s">
        <v>1098</v>
      </c>
      <c r="E85" s="229">
        <v>0</v>
      </c>
      <c r="F85" s="229">
        <v>1</v>
      </c>
      <c r="G85" s="200">
        <v>0.5</v>
      </c>
      <c r="H85" s="253" t="s">
        <v>1333</v>
      </c>
      <c r="I85" s="204" t="s">
        <v>975</v>
      </c>
      <c r="J85" s="227" t="s">
        <v>1068</v>
      </c>
      <c r="K85" s="69" t="s">
        <v>1281</v>
      </c>
      <c r="L85" s="407"/>
      <c r="M85" s="410"/>
    </row>
    <row r="86" spans="1:13" s="211" customFormat="1" ht="75" customHeight="1">
      <c r="A86" s="423"/>
      <c r="B86" s="227" t="s">
        <v>1186</v>
      </c>
      <c r="C86" s="227" t="s">
        <v>1125</v>
      </c>
      <c r="D86" s="204" t="s">
        <v>976</v>
      </c>
      <c r="E86" s="229">
        <v>0</v>
      </c>
      <c r="F86" s="229">
        <v>1</v>
      </c>
      <c r="G86" s="200">
        <v>0.5</v>
      </c>
      <c r="H86" s="253" t="s">
        <v>1289</v>
      </c>
      <c r="I86" s="204" t="s">
        <v>977</v>
      </c>
      <c r="J86" s="227" t="s">
        <v>1038</v>
      </c>
      <c r="K86" s="69" t="s">
        <v>1281</v>
      </c>
      <c r="L86" s="407"/>
      <c r="M86" s="410"/>
    </row>
    <row r="87" spans="1:13" s="211" customFormat="1" ht="129.75" customHeight="1">
      <c r="A87" s="423"/>
      <c r="B87" s="227" t="s">
        <v>963</v>
      </c>
      <c r="C87" s="262" t="s">
        <v>1296</v>
      </c>
      <c r="D87" s="227" t="s">
        <v>978</v>
      </c>
      <c r="E87" s="228">
        <v>0</v>
      </c>
      <c r="F87" s="205">
        <v>1</v>
      </c>
      <c r="G87" s="205">
        <v>0.5</v>
      </c>
      <c r="H87" s="262" t="s">
        <v>1351</v>
      </c>
      <c r="I87" s="227" t="s">
        <v>69</v>
      </c>
      <c r="J87" s="227" t="s">
        <v>1027</v>
      </c>
      <c r="K87" s="69" t="s">
        <v>1281</v>
      </c>
      <c r="L87" s="408"/>
      <c r="M87" s="411"/>
    </row>
    <row r="88" spans="1:13" ht="29.25" customHeight="1">
      <c r="A88" s="399" t="s">
        <v>877</v>
      </c>
      <c r="B88" s="400"/>
      <c r="C88" s="400"/>
      <c r="D88" s="400"/>
      <c r="E88" s="400"/>
      <c r="F88" s="400"/>
      <c r="G88" s="400"/>
      <c r="H88" s="400"/>
      <c r="I88" s="400"/>
      <c r="J88" s="400"/>
      <c r="K88" s="400"/>
      <c r="L88" s="400"/>
      <c r="M88" s="401"/>
    </row>
    <row r="89" spans="1:13" ht="23.25" customHeight="1">
      <c r="A89" s="402" t="s">
        <v>1012</v>
      </c>
      <c r="B89" s="403"/>
      <c r="C89" s="403"/>
      <c r="D89" s="403"/>
      <c r="E89" s="403"/>
      <c r="F89" s="403"/>
      <c r="G89" s="403"/>
      <c r="H89" s="403"/>
      <c r="I89" s="403"/>
      <c r="J89" s="403"/>
      <c r="K89" s="403"/>
      <c r="L89" s="403"/>
      <c r="M89" s="404"/>
    </row>
    <row r="90" spans="1:13" ht="24.75" customHeight="1">
      <c r="A90" s="305" t="s">
        <v>859</v>
      </c>
      <c r="B90" s="413" t="s">
        <v>860</v>
      </c>
      <c r="C90" s="413" t="s">
        <v>857</v>
      </c>
      <c r="D90" s="413" t="s">
        <v>858</v>
      </c>
      <c r="E90" s="413" t="s">
        <v>1005</v>
      </c>
      <c r="F90" s="413"/>
      <c r="G90" s="412" t="s">
        <v>1213</v>
      </c>
      <c r="H90" s="412"/>
      <c r="I90" s="413" t="s">
        <v>485</v>
      </c>
      <c r="J90" s="412" t="s">
        <v>1214</v>
      </c>
      <c r="K90" s="412"/>
      <c r="L90" s="412" t="s">
        <v>1215</v>
      </c>
      <c r="M90" s="412" t="s">
        <v>1216</v>
      </c>
    </row>
    <row r="91" spans="1:13" ht="35.25" customHeight="1">
      <c r="A91" s="305"/>
      <c r="B91" s="413"/>
      <c r="C91" s="413"/>
      <c r="D91" s="413"/>
      <c r="E91" s="202" t="s">
        <v>1052</v>
      </c>
      <c r="F91" s="202" t="s">
        <v>1053</v>
      </c>
      <c r="G91" s="233" t="s">
        <v>1217</v>
      </c>
      <c r="H91" s="233" t="s">
        <v>1218</v>
      </c>
      <c r="I91" s="413"/>
      <c r="J91" s="234" t="s">
        <v>1051</v>
      </c>
      <c r="K91" s="295" t="s">
        <v>1360</v>
      </c>
      <c r="L91" s="412"/>
      <c r="M91" s="412"/>
    </row>
    <row r="92" spans="1:13" ht="96.75" customHeight="1">
      <c r="A92" s="314" t="s">
        <v>968</v>
      </c>
      <c r="B92" s="51" t="s">
        <v>979</v>
      </c>
      <c r="C92" s="51" t="s">
        <v>1306</v>
      </c>
      <c r="D92" s="51" t="s">
        <v>1069</v>
      </c>
      <c r="E92" s="207">
        <v>0</v>
      </c>
      <c r="F92" s="205">
        <f>3/3</f>
        <v>1</v>
      </c>
      <c r="G92" s="205">
        <v>0.4</v>
      </c>
      <c r="H92" s="51" t="s">
        <v>1305</v>
      </c>
      <c r="I92" s="227" t="s">
        <v>131</v>
      </c>
      <c r="J92" s="227" t="s">
        <v>1070</v>
      </c>
      <c r="K92" s="296" t="s">
        <v>1281</v>
      </c>
      <c r="L92" s="431">
        <f>(G92+G93+G94+G95+G96)/5</f>
        <v>0.37</v>
      </c>
      <c r="M92" s="409">
        <v>6</v>
      </c>
    </row>
    <row r="93" spans="1:13" ht="108" customHeight="1">
      <c r="A93" s="423"/>
      <c r="B93" s="227" t="s">
        <v>1187</v>
      </c>
      <c r="C93" s="227" t="s">
        <v>1004</v>
      </c>
      <c r="D93" s="227" t="s">
        <v>1071</v>
      </c>
      <c r="E93" s="207">
        <v>0</v>
      </c>
      <c r="F93" s="205">
        <f>2/2</f>
        <v>1</v>
      </c>
      <c r="G93" s="205">
        <v>0</v>
      </c>
      <c r="H93" s="244" t="s">
        <v>1352</v>
      </c>
      <c r="I93" s="227" t="s">
        <v>131</v>
      </c>
      <c r="J93" s="227" t="s">
        <v>1020</v>
      </c>
      <c r="K93" s="296" t="s">
        <v>1281</v>
      </c>
      <c r="L93" s="432"/>
      <c r="M93" s="410"/>
    </row>
    <row r="94" spans="1:13" ht="77.25" customHeight="1">
      <c r="A94" s="423"/>
      <c r="B94" s="227" t="s">
        <v>1188</v>
      </c>
      <c r="C94" s="227" t="s">
        <v>878</v>
      </c>
      <c r="D94" s="227" t="s">
        <v>1018</v>
      </c>
      <c r="E94" s="207">
        <v>0</v>
      </c>
      <c r="F94" s="205">
        <v>1</v>
      </c>
      <c r="G94" s="205">
        <v>0.5</v>
      </c>
      <c r="H94" s="244" t="s">
        <v>1307</v>
      </c>
      <c r="I94" s="227" t="s">
        <v>131</v>
      </c>
      <c r="J94" s="227" t="s">
        <v>1021</v>
      </c>
      <c r="K94" s="296" t="s">
        <v>1281</v>
      </c>
      <c r="L94" s="432"/>
      <c r="M94" s="410"/>
    </row>
    <row r="95" spans="1:13" ht="97.5" customHeight="1">
      <c r="A95" s="423"/>
      <c r="B95" s="227" t="s">
        <v>1189</v>
      </c>
      <c r="C95" s="227" t="s">
        <v>141</v>
      </c>
      <c r="D95" s="227" t="s">
        <v>930</v>
      </c>
      <c r="E95" s="207">
        <v>0</v>
      </c>
      <c r="F95" s="205">
        <f>14/14</f>
        <v>1</v>
      </c>
      <c r="G95" s="205">
        <f>7/14</f>
        <v>0.5</v>
      </c>
      <c r="H95" s="244" t="s">
        <v>1258</v>
      </c>
      <c r="I95" s="227" t="s">
        <v>131</v>
      </c>
      <c r="J95" s="206" t="s">
        <v>1022</v>
      </c>
      <c r="K95" s="296" t="s">
        <v>1281</v>
      </c>
      <c r="L95" s="432"/>
      <c r="M95" s="410"/>
    </row>
    <row r="96" spans="1:13" ht="315" customHeight="1">
      <c r="A96" s="423"/>
      <c r="B96" s="227" t="s">
        <v>1126</v>
      </c>
      <c r="C96" s="227" t="s">
        <v>144</v>
      </c>
      <c r="D96" s="227" t="s">
        <v>931</v>
      </c>
      <c r="E96" s="207">
        <v>0</v>
      </c>
      <c r="F96" s="205">
        <v>0.8</v>
      </c>
      <c r="G96" s="205">
        <v>0.45</v>
      </c>
      <c r="H96" s="248" t="s">
        <v>1308</v>
      </c>
      <c r="I96" s="227" t="s">
        <v>131</v>
      </c>
      <c r="J96" s="227" t="s">
        <v>1023</v>
      </c>
      <c r="K96" s="296" t="s">
        <v>1281</v>
      </c>
      <c r="L96" s="432"/>
      <c r="M96" s="410"/>
    </row>
    <row r="97" spans="1:13" ht="27.75" customHeight="1">
      <c r="A97" s="399" t="s">
        <v>879</v>
      </c>
      <c r="B97" s="400"/>
      <c r="C97" s="400"/>
      <c r="D97" s="400"/>
      <c r="E97" s="400"/>
      <c r="F97" s="400"/>
      <c r="G97" s="400"/>
      <c r="H97" s="400"/>
      <c r="I97" s="400"/>
      <c r="J97" s="400"/>
      <c r="K97" s="400"/>
      <c r="L97" s="400"/>
      <c r="M97" s="401"/>
    </row>
    <row r="98" spans="1:13" ht="26.25" customHeight="1">
      <c r="A98" s="424" t="s">
        <v>1167</v>
      </c>
      <c r="B98" s="425"/>
      <c r="C98" s="425"/>
      <c r="D98" s="425"/>
      <c r="E98" s="425"/>
      <c r="F98" s="425"/>
      <c r="G98" s="425"/>
      <c r="H98" s="425"/>
      <c r="I98" s="425"/>
      <c r="J98" s="425"/>
      <c r="K98" s="425"/>
      <c r="L98" s="425"/>
      <c r="M98" s="426"/>
    </row>
    <row r="99" spans="1:13" ht="24.75" customHeight="1">
      <c r="A99" s="305" t="s">
        <v>859</v>
      </c>
      <c r="B99" s="413" t="s">
        <v>860</v>
      </c>
      <c r="C99" s="413" t="s">
        <v>857</v>
      </c>
      <c r="D99" s="413" t="s">
        <v>858</v>
      </c>
      <c r="E99" s="413" t="s">
        <v>1005</v>
      </c>
      <c r="F99" s="413"/>
      <c r="G99" s="412" t="s">
        <v>1213</v>
      </c>
      <c r="H99" s="412"/>
      <c r="I99" s="413" t="s">
        <v>485</v>
      </c>
      <c r="J99" s="412" t="s">
        <v>1214</v>
      </c>
      <c r="K99" s="412"/>
      <c r="L99" s="412" t="s">
        <v>1215</v>
      </c>
      <c r="M99" s="412" t="s">
        <v>1216</v>
      </c>
    </row>
    <row r="100" spans="1:13" ht="35.25" customHeight="1">
      <c r="A100" s="305"/>
      <c r="B100" s="413"/>
      <c r="C100" s="413"/>
      <c r="D100" s="413"/>
      <c r="E100" s="202" t="s">
        <v>1052</v>
      </c>
      <c r="F100" s="202" t="s">
        <v>1053</v>
      </c>
      <c r="G100" s="233" t="s">
        <v>1217</v>
      </c>
      <c r="H100" s="233" t="s">
        <v>1218</v>
      </c>
      <c r="I100" s="413"/>
      <c r="J100" s="234" t="s">
        <v>1051</v>
      </c>
      <c r="K100" s="295" t="s">
        <v>1360</v>
      </c>
      <c r="L100" s="412"/>
      <c r="M100" s="412"/>
    </row>
    <row r="101" spans="1:13" ht="75.75" customHeight="1">
      <c r="A101" s="314" t="s">
        <v>968</v>
      </c>
      <c r="B101" s="314" t="s">
        <v>1278</v>
      </c>
      <c r="C101" s="314" t="s">
        <v>364</v>
      </c>
      <c r="D101" s="204" t="s">
        <v>932</v>
      </c>
      <c r="E101" s="259">
        <v>3</v>
      </c>
      <c r="F101" s="258">
        <v>1</v>
      </c>
      <c r="G101" s="258">
        <v>0.33</v>
      </c>
      <c r="H101" s="204" t="s">
        <v>1273</v>
      </c>
      <c r="I101" s="204" t="s">
        <v>916</v>
      </c>
      <c r="J101" s="226" t="s">
        <v>1024</v>
      </c>
      <c r="K101" s="296" t="s">
        <v>1281</v>
      </c>
      <c r="L101" s="406">
        <f>(G101+G102+G103+G104+G105+G106+G107)/7</f>
        <v>0.7614285714285715</v>
      </c>
      <c r="M101" s="409">
        <v>7</v>
      </c>
    </row>
    <row r="102" spans="1:13" ht="82.5" customHeight="1">
      <c r="A102" s="423"/>
      <c r="B102" s="314"/>
      <c r="C102" s="314"/>
      <c r="D102" s="204" t="s">
        <v>933</v>
      </c>
      <c r="E102" s="232">
        <v>0</v>
      </c>
      <c r="F102" s="229">
        <v>1</v>
      </c>
      <c r="G102" s="287">
        <v>1</v>
      </c>
      <c r="H102" s="204" t="s">
        <v>1274</v>
      </c>
      <c r="I102" s="204" t="s">
        <v>916</v>
      </c>
      <c r="J102" s="226" t="s">
        <v>1024</v>
      </c>
      <c r="K102" s="296" t="s">
        <v>1281</v>
      </c>
      <c r="L102" s="407"/>
      <c r="M102" s="410"/>
    </row>
    <row r="103" spans="1:13" ht="51.75" customHeight="1">
      <c r="A103" s="423"/>
      <c r="B103" s="314"/>
      <c r="C103" s="314"/>
      <c r="D103" s="204" t="s">
        <v>934</v>
      </c>
      <c r="E103" s="232">
        <v>0</v>
      </c>
      <c r="F103" s="229">
        <v>1</v>
      </c>
      <c r="G103" s="287">
        <v>1</v>
      </c>
      <c r="H103" s="204" t="s">
        <v>1275</v>
      </c>
      <c r="I103" s="204" t="s">
        <v>916</v>
      </c>
      <c r="J103" s="226" t="s">
        <v>1024</v>
      </c>
      <c r="K103" s="296" t="s">
        <v>1281</v>
      </c>
      <c r="L103" s="407"/>
      <c r="M103" s="410"/>
    </row>
    <row r="104" spans="1:13" ht="49.5" customHeight="1">
      <c r="A104" s="423"/>
      <c r="B104" s="314"/>
      <c r="C104" s="314"/>
      <c r="D104" s="204" t="s">
        <v>935</v>
      </c>
      <c r="E104" s="232">
        <v>0</v>
      </c>
      <c r="F104" s="229">
        <v>1</v>
      </c>
      <c r="G104" s="287">
        <v>1</v>
      </c>
      <c r="H104" s="204" t="s">
        <v>1276</v>
      </c>
      <c r="I104" s="204" t="s">
        <v>916</v>
      </c>
      <c r="J104" s="226" t="s">
        <v>1024</v>
      </c>
      <c r="K104" s="296" t="s">
        <v>1281</v>
      </c>
      <c r="L104" s="407"/>
      <c r="M104" s="410"/>
    </row>
    <row r="105" spans="1:13" ht="53.25" customHeight="1">
      <c r="A105" s="423"/>
      <c r="B105" s="314"/>
      <c r="C105" s="314"/>
      <c r="D105" s="204" t="s">
        <v>936</v>
      </c>
      <c r="E105" s="232">
        <v>0</v>
      </c>
      <c r="F105" s="229">
        <v>1</v>
      </c>
      <c r="G105" s="287">
        <v>1</v>
      </c>
      <c r="H105" s="204" t="s">
        <v>1277</v>
      </c>
      <c r="I105" s="204" t="s">
        <v>916</v>
      </c>
      <c r="J105" s="226" t="s">
        <v>1024</v>
      </c>
      <c r="K105" s="296" t="s">
        <v>1281</v>
      </c>
      <c r="L105" s="407"/>
      <c r="M105" s="410"/>
    </row>
    <row r="106" spans="1:13" ht="161.25" customHeight="1">
      <c r="A106" s="423"/>
      <c r="B106" s="314"/>
      <c r="C106" s="227" t="s">
        <v>980</v>
      </c>
      <c r="D106" s="204" t="s">
        <v>981</v>
      </c>
      <c r="E106" s="232">
        <v>0</v>
      </c>
      <c r="F106" s="229">
        <v>0.8</v>
      </c>
      <c r="G106" s="258">
        <v>0.5</v>
      </c>
      <c r="H106" s="262" t="s">
        <v>1309</v>
      </c>
      <c r="I106" s="204" t="s">
        <v>916</v>
      </c>
      <c r="J106" s="226" t="s">
        <v>1024</v>
      </c>
      <c r="K106" s="296" t="s">
        <v>1281</v>
      </c>
      <c r="L106" s="407"/>
      <c r="M106" s="410"/>
    </row>
    <row r="107" spans="1:13" s="211" customFormat="1" ht="132" customHeight="1">
      <c r="A107" s="423"/>
      <c r="B107" s="227" t="s">
        <v>963</v>
      </c>
      <c r="C107" s="240" t="s">
        <v>1241</v>
      </c>
      <c r="D107" s="227" t="s">
        <v>924</v>
      </c>
      <c r="E107" s="228">
        <v>0</v>
      </c>
      <c r="F107" s="205">
        <v>1</v>
      </c>
      <c r="G107" s="82">
        <v>0.5</v>
      </c>
      <c r="H107" s="264" t="s">
        <v>1310</v>
      </c>
      <c r="I107" s="204" t="s">
        <v>916</v>
      </c>
      <c r="J107" s="226" t="s">
        <v>1025</v>
      </c>
      <c r="K107" s="296" t="s">
        <v>1281</v>
      </c>
      <c r="L107" s="408"/>
      <c r="M107" s="411"/>
    </row>
    <row r="108" spans="1:13" s="211" customFormat="1" ht="22.5" customHeight="1">
      <c r="A108" s="399" t="s">
        <v>880</v>
      </c>
      <c r="B108" s="400"/>
      <c r="C108" s="400"/>
      <c r="D108" s="400"/>
      <c r="E108" s="400"/>
      <c r="F108" s="400"/>
      <c r="G108" s="400"/>
      <c r="H108" s="400"/>
      <c r="I108" s="400"/>
      <c r="J108" s="400"/>
      <c r="K108" s="400"/>
      <c r="L108" s="400"/>
      <c r="M108" s="401"/>
    </row>
    <row r="109" spans="1:13" ht="38.25" customHeight="1">
      <c r="A109" s="402" t="s">
        <v>1006</v>
      </c>
      <c r="B109" s="403"/>
      <c r="C109" s="403"/>
      <c r="D109" s="403"/>
      <c r="E109" s="403"/>
      <c r="F109" s="403"/>
      <c r="G109" s="403"/>
      <c r="H109" s="403"/>
      <c r="I109" s="403"/>
      <c r="J109" s="403"/>
      <c r="K109" s="403"/>
      <c r="L109" s="403"/>
      <c r="M109" s="404"/>
    </row>
    <row r="110" spans="1:13" ht="24.75" customHeight="1">
      <c r="A110" s="305" t="s">
        <v>859</v>
      </c>
      <c r="B110" s="413" t="s">
        <v>860</v>
      </c>
      <c r="C110" s="413" t="s">
        <v>857</v>
      </c>
      <c r="D110" s="413" t="s">
        <v>858</v>
      </c>
      <c r="E110" s="413" t="s">
        <v>1005</v>
      </c>
      <c r="F110" s="413"/>
      <c r="G110" s="412" t="s">
        <v>1213</v>
      </c>
      <c r="H110" s="412"/>
      <c r="I110" s="413" t="s">
        <v>485</v>
      </c>
      <c r="J110" s="412" t="s">
        <v>1214</v>
      </c>
      <c r="K110" s="412"/>
      <c r="L110" s="412" t="s">
        <v>1215</v>
      </c>
      <c r="M110" s="412" t="s">
        <v>1216</v>
      </c>
    </row>
    <row r="111" spans="1:13" ht="35.25" customHeight="1">
      <c r="A111" s="305"/>
      <c r="B111" s="413"/>
      <c r="C111" s="413"/>
      <c r="D111" s="413"/>
      <c r="E111" s="202" t="s">
        <v>1052</v>
      </c>
      <c r="F111" s="202" t="s">
        <v>1053</v>
      </c>
      <c r="G111" s="233" t="s">
        <v>1217</v>
      </c>
      <c r="H111" s="233" t="s">
        <v>1218</v>
      </c>
      <c r="I111" s="413"/>
      <c r="J111" s="234" t="s">
        <v>1051</v>
      </c>
      <c r="K111" s="295" t="s">
        <v>1360</v>
      </c>
      <c r="L111" s="412"/>
      <c r="M111" s="412"/>
    </row>
    <row r="112" spans="1:13" ht="135.75" customHeight="1">
      <c r="A112" s="314" t="s">
        <v>968</v>
      </c>
      <c r="B112" s="204" t="s">
        <v>1100</v>
      </c>
      <c r="C112" s="204" t="s">
        <v>149</v>
      </c>
      <c r="D112" s="204" t="s">
        <v>1311</v>
      </c>
      <c r="E112" s="228">
        <v>0</v>
      </c>
      <c r="F112" s="229">
        <v>1</v>
      </c>
      <c r="G112" s="265">
        <v>0.5</v>
      </c>
      <c r="H112" s="292" t="s">
        <v>1367</v>
      </c>
      <c r="I112" s="227" t="s">
        <v>982</v>
      </c>
      <c r="J112" s="226" t="s">
        <v>1044</v>
      </c>
      <c r="K112" s="296" t="s">
        <v>1281</v>
      </c>
      <c r="L112" s="427">
        <f>(G112+G113+G114+G115+G116+G117+G118+G119+G120+G121+G122+G124+G123+G125+G126+G127+G128+G129+G130)/19</f>
        <v>0.47105263157894733</v>
      </c>
      <c r="M112" s="443">
        <v>19</v>
      </c>
    </row>
    <row r="113" spans="1:13" ht="90" customHeight="1">
      <c r="A113" s="423"/>
      <c r="B113" s="314" t="s">
        <v>881</v>
      </c>
      <c r="C113" s="227" t="s">
        <v>1127</v>
      </c>
      <c r="D113" s="204" t="s">
        <v>1072</v>
      </c>
      <c r="E113" s="232">
        <v>0</v>
      </c>
      <c r="F113" s="229">
        <f>64/64</f>
        <v>1</v>
      </c>
      <c r="G113" s="265">
        <v>1</v>
      </c>
      <c r="H113" s="204" t="s">
        <v>1334</v>
      </c>
      <c r="I113" s="227" t="s">
        <v>158</v>
      </c>
      <c r="J113" s="226" t="s">
        <v>1044</v>
      </c>
      <c r="K113" s="296" t="s">
        <v>1281</v>
      </c>
      <c r="L113" s="428"/>
      <c r="M113" s="444"/>
    </row>
    <row r="114" spans="1:13" ht="52.5" customHeight="1">
      <c r="A114" s="423"/>
      <c r="B114" s="314"/>
      <c r="C114" s="227" t="s">
        <v>1128</v>
      </c>
      <c r="D114" s="204" t="s">
        <v>882</v>
      </c>
      <c r="E114" s="232">
        <v>0</v>
      </c>
      <c r="F114" s="229">
        <f>10/10</f>
        <v>1</v>
      </c>
      <c r="G114" s="273">
        <v>0.5</v>
      </c>
      <c r="H114" s="204" t="s">
        <v>1290</v>
      </c>
      <c r="I114" s="227" t="s">
        <v>1013</v>
      </c>
      <c r="J114" s="226" t="s">
        <v>1044</v>
      </c>
      <c r="K114" s="296" t="s">
        <v>1281</v>
      </c>
      <c r="L114" s="428"/>
      <c r="M114" s="444"/>
    </row>
    <row r="115" spans="1:13" ht="155.25" customHeight="1">
      <c r="A115" s="314" t="s">
        <v>968</v>
      </c>
      <c r="B115" s="227" t="s">
        <v>983</v>
      </c>
      <c r="C115" s="227" t="s">
        <v>1129</v>
      </c>
      <c r="D115" s="204" t="s">
        <v>1130</v>
      </c>
      <c r="E115" s="232">
        <v>0</v>
      </c>
      <c r="F115" s="229">
        <f>1/1</f>
        <v>1</v>
      </c>
      <c r="G115" s="273">
        <v>0.5</v>
      </c>
      <c r="H115" s="275" t="s">
        <v>1320</v>
      </c>
      <c r="I115" s="230" t="s">
        <v>883</v>
      </c>
      <c r="J115" s="226" t="s">
        <v>1014</v>
      </c>
      <c r="K115" s="283" t="s">
        <v>1368</v>
      </c>
      <c r="L115" s="428"/>
      <c r="M115" s="444"/>
    </row>
    <row r="116" spans="1:13" ht="72.75" customHeight="1">
      <c r="A116" s="430"/>
      <c r="B116" s="227" t="s">
        <v>1101</v>
      </c>
      <c r="C116" s="204" t="s">
        <v>1073</v>
      </c>
      <c r="D116" s="204" t="s">
        <v>1074</v>
      </c>
      <c r="E116" s="232">
        <v>0</v>
      </c>
      <c r="F116" s="229">
        <v>1</v>
      </c>
      <c r="G116" s="273">
        <v>0.5</v>
      </c>
      <c r="H116" s="275" t="s">
        <v>1259</v>
      </c>
      <c r="I116" s="204" t="s">
        <v>174</v>
      </c>
      <c r="J116" s="226" t="s">
        <v>1044</v>
      </c>
      <c r="K116" s="296" t="s">
        <v>1281</v>
      </c>
      <c r="L116" s="428"/>
      <c r="M116" s="444"/>
    </row>
    <row r="117" spans="1:13" ht="72.75" customHeight="1">
      <c r="A117" s="430"/>
      <c r="B117" s="314" t="s">
        <v>914</v>
      </c>
      <c r="C117" s="227" t="s">
        <v>1131</v>
      </c>
      <c r="D117" s="204" t="s">
        <v>941</v>
      </c>
      <c r="E117" s="232">
        <v>0</v>
      </c>
      <c r="F117" s="229">
        <f>1/1</f>
        <v>1</v>
      </c>
      <c r="G117" s="273">
        <v>1</v>
      </c>
      <c r="H117" s="244" t="s">
        <v>1335</v>
      </c>
      <c r="I117" s="204" t="s">
        <v>1015</v>
      </c>
      <c r="J117" s="226" t="s">
        <v>1075</v>
      </c>
      <c r="K117" s="296" t="s">
        <v>1281</v>
      </c>
      <c r="L117" s="428"/>
      <c r="M117" s="444"/>
    </row>
    <row r="118" spans="1:13" s="211" customFormat="1" ht="360" customHeight="1">
      <c r="A118" s="430"/>
      <c r="B118" s="314"/>
      <c r="C118" s="212" t="s">
        <v>884</v>
      </c>
      <c r="D118" s="204" t="s">
        <v>885</v>
      </c>
      <c r="E118" s="232">
        <v>0</v>
      </c>
      <c r="F118" s="229">
        <v>1</v>
      </c>
      <c r="G118" s="277">
        <f>9/20</f>
        <v>0.45</v>
      </c>
      <c r="H118" s="275" t="s">
        <v>1336</v>
      </c>
      <c r="I118" s="204" t="s">
        <v>1015</v>
      </c>
      <c r="J118" s="226" t="s">
        <v>1075</v>
      </c>
      <c r="K118" s="296" t="s">
        <v>1281</v>
      </c>
      <c r="L118" s="428"/>
      <c r="M118" s="444"/>
    </row>
    <row r="119" spans="1:13" s="211" customFormat="1" ht="59.25" customHeight="1">
      <c r="A119" s="314" t="s">
        <v>968</v>
      </c>
      <c r="B119" s="314" t="s">
        <v>914</v>
      </c>
      <c r="C119" s="314" t="s">
        <v>884</v>
      </c>
      <c r="D119" s="204" t="s">
        <v>1132</v>
      </c>
      <c r="E119" s="232">
        <v>0</v>
      </c>
      <c r="F119" s="229">
        <v>1</v>
      </c>
      <c r="G119" s="277">
        <v>0</v>
      </c>
      <c r="H119" s="244" t="s">
        <v>1265</v>
      </c>
      <c r="I119" s="204" t="s">
        <v>103</v>
      </c>
      <c r="J119" s="226" t="s">
        <v>1159</v>
      </c>
      <c r="K119" s="296" t="s">
        <v>1281</v>
      </c>
      <c r="L119" s="428"/>
      <c r="M119" s="444"/>
    </row>
    <row r="120" spans="1:13" s="211" customFormat="1" ht="54.75" customHeight="1">
      <c r="A120" s="423"/>
      <c r="B120" s="423"/>
      <c r="C120" s="423"/>
      <c r="D120" s="204" t="s">
        <v>886</v>
      </c>
      <c r="E120" s="232">
        <v>0</v>
      </c>
      <c r="F120" s="229">
        <v>1</v>
      </c>
      <c r="G120" s="277">
        <v>0</v>
      </c>
      <c r="H120" s="247" t="s">
        <v>1317</v>
      </c>
      <c r="I120" s="204" t="s">
        <v>1015</v>
      </c>
      <c r="J120" s="226" t="s">
        <v>1159</v>
      </c>
      <c r="K120" s="296" t="s">
        <v>1281</v>
      </c>
      <c r="L120" s="428"/>
      <c r="M120" s="444"/>
    </row>
    <row r="121" spans="1:13" s="211" customFormat="1" ht="54.75" customHeight="1">
      <c r="A121" s="423"/>
      <c r="B121" s="423"/>
      <c r="C121" s="423"/>
      <c r="D121" s="204" t="s">
        <v>1133</v>
      </c>
      <c r="E121" s="232">
        <v>0</v>
      </c>
      <c r="F121" s="229">
        <v>1</v>
      </c>
      <c r="G121" s="277">
        <v>0</v>
      </c>
      <c r="H121" s="247" t="s">
        <v>1265</v>
      </c>
      <c r="I121" s="204" t="s">
        <v>103</v>
      </c>
      <c r="J121" s="226" t="s">
        <v>1159</v>
      </c>
      <c r="K121" s="296" t="s">
        <v>1281</v>
      </c>
      <c r="L121" s="428"/>
      <c r="M121" s="444"/>
    </row>
    <row r="122" spans="1:13" s="211" customFormat="1" ht="43.5" customHeight="1">
      <c r="A122" s="314" t="s">
        <v>968</v>
      </c>
      <c r="B122" s="314" t="s">
        <v>1150</v>
      </c>
      <c r="C122" s="227" t="s">
        <v>1141</v>
      </c>
      <c r="D122" s="204" t="s">
        <v>1152</v>
      </c>
      <c r="E122" s="232">
        <v>0</v>
      </c>
      <c r="F122" s="229">
        <f>1/1</f>
        <v>1</v>
      </c>
      <c r="G122" s="277">
        <v>0.5</v>
      </c>
      <c r="H122" s="244" t="s">
        <v>1260</v>
      </c>
      <c r="I122" s="204" t="s">
        <v>1142</v>
      </c>
      <c r="J122" s="226" t="s">
        <v>1159</v>
      </c>
      <c r="K122" s="296" t="s">
        <v>1281</v>
      </c>
      <c r="L122" s="428"/>
      <c r="M122" s="444"/>
    </row>
    <row r="123" spans="1:13" s="211" customFormat="1" ht="93.75" customHeight="1">
      <c r="A123" s="423"/>
      <c r="B123" s="314"/>
      <c r="C123" s="227" t="s">
        <v>1135</v>
      </c>
      <c r="D123" s="204" t="s">
        <v>1134</v>
      </c>
      <c r="E123" s="232">
        <v>0</v>
      </c>
      <c r="F123" s="229">
        <v>1</v>
      </c>
      <c r="G123" s="277">
        <v>0.5</v>
      </c>
      <c r="H123" s="275" t="s">
        <v>1353</v>
      </c>
      <c r="I123" s="204" t="s">
        <v>1136</v>
      </c>
      <c r="J123" s="226" t="s">
        <v>1159</v>
      </c>
      <c r="K123" s="296" t="s">
        <v>1281</v>
      </c>
      <c r="L123" s="428"/>
      <c r="M123" s="444"/>
    </row>
    <row r="124" spans="1:13" s="211" customFormat="1" ht="60" customHeight="1">
      <c r="A124" s="423"/>
      <c r="B124" s="314"/>
      <c r="C124" s="227" t="s">
        <v>1147</v>
      </c>
      <c r="D124" s="204" t="s">
        <v>1137</v>
      </c>
      <c r="E124" s="232">
        <v>0</v>
      </c>
      <c r="F124" s="229">
        <v>1</v>
      </c>
      <c r="G124" s="277">
        <v>0.5</v>
      </c>
      <c r="H124" s="275" t="s">
        <v>1318</v>
      </c>
      <c r="I124" s="204" t="s">
        <v>1140</v>
      </c>
      <c r="J124" s="226" t="s">
        <v>1159</v>
      </c>
      <c r="K124" s="296" t="s">
        <v>1281</v>
      </c>
      <c r="L124" s="428"/>
      <c r="M124" s="444"/>
    </row>
    <row r="125" spans="1:13" s="211" customFormat="1" ht="69" customHeight="1">
      <c r="A125" s="423"/>
      <c r="B125" s="315"/>
      <c r="C125" s="227" t="s">
        <v>1138</v>
      </c>
      <c r="D125" s="204" t="s">
        <v>1139</v>
      </c>
      <c r="E125" s="232">
        <v>0</v>
      </c>
      <c r="F125" s="229">
        <v>1</v>
      </c>
      <c r="G125" s="277">
        <v>0.5</v>
      </c>
      <c r="H125" s="275" t="s">
        <v>1319</v>
      </c>
      <c r="I125" s="204" t="s">
        <v>1142</v>
      </c>
      <c r="J125" s="226" t="s">
        <v>1159</v>
      </c>
      <c r="K125" s="296" t="s">
        <v>1281</v>
      </c>
      <c r="L125" s="428"/>
      <c r="M125" s="444"/>
    </row>
    <row r="126" spans="1:13" s="211" customFormat="1" ht="93.75" customHeight="1">
      <c r="A126" s="423"/>
      <c r="B126" s="315"/>
      <c r="C126" s="213" t="s">
        <v>887</v>
      </c>
      <c r="D126" s="204" t="s">
        <v>1105</v>
      </c>
      <c r="E126" s="232">
        <v>0</v>
      </c>
      <c r="F126" s="229">
        <f>1/1</f>
        <v>1</v>
      </c>
      <c r="G126" s="277">
        <v>0.5</v>
      </c>
      <c r="H126" s="275" t="s">
        <v>1337</v>
      </c>
      <c r="I126" s="230" t="s">
        <v>883</v>
      </c>
      <c r="J126" s="226" t="s">
        <v>1106</v>
      </c>
      <c r="K126" s="296" t="s">
        <v>1281</v>
      </c>
      <c r="L126" s="428"/>
      <c r="M126" s="444"/>
    </row>
    <row r="127" spans="1:13" s="211" customFormat="1" ht="87" customHeight="1">
      <c r="A127" s="423"/>
      <c r="B127" s="213" t="s">
        <v>888</v>
      </c>
      <c r="C127" s="213" t="s">
        <v>1109</v>
      </c>
      <c r="D127" s="227" t="s">
        <v>889</v>
      </c>
      <c r="E127" s="294">
        <v>0</v>
      </c>
      <c r="F127" s="293">
        <v>1</v>
      </c>
      <c r="G127" s="293">
        <v>1</v>
      </c>
      <c r="H127" s="292" t="s">
        <v>1369</v>
      </c>
      <c r="I127" s="204" t="s">
        <v>204</v>
      </c>
      <c r="J127" s="227" t="s">
        <v>1143</v>
      </c>
      <c r="K127" s="296" t="s">
        <v>1281</v>
      </c>
      <c r="L127" s="428"/>
      <c r="M127" s="444"/>
    </row>
    <row r="128" spans="1:13" ht="120.75" customHeight="1">
      <c r="A128" s="423"/>
      <c r="B128" s="213" t="s">
        <v>963</v>
      </c>
      <c r="C128" s="227" t="s">
        <v>927</v>
      </c>
      <c r="D128" s="204" t="s">
        <v>929</v>
      </c>
      <c r="E128" s="232">
        <v>0</v>
      </c>
      <c r="F128" s="229">
        <v>1</v>
      </c>
      <c r="G128" s="277">
        <v>0.5</v>
      </c>
      <c r="H128" s="244" t="s">
        <v>1338</v>
      </c>
      <c r="I128" s="227" t="s">
        <v>69</v>
      </c>
      <c r="J128" s="227" t="s">
        <v>1058</v>
      </c>
      <c r="K128" s="296" t="s">
        <v>1281</v>
      </c>
      <c r="L128" s="428"/>
      <c r="M128" s="444"/>
    </row>
    <row r="129" spans="1:13" s="211" customFormat="1" ht="150" customHeight="1">
      <c r="A129" s="280" t="s">
        <v>968</v>
      </c>
      <c r="B129" s="275" t="s">
        <v>963</v>
      </c>
      <c r="C129" s="275" t="s">
        <v>1370</v>
      </c>
      <c r="D129" s="275" t="s">
        <v>924</v>
      </c>
      <c r="E129" s="278">
        <v>0</v>
      </c>
      <c r="F129" s="205">
        <v>1</v>
      </c>
      <c r="G129" s="82">
        <v>0.2</v>
      </c>
      <c r="H129" s="276" t="s">
        <v>1371</v>
      </c>
      <c r="I129" s="204" t="s">
        <v>916</v>
      </c>
      <c r="J129" s="279" t="s">
        <v>1025</v>
      </c>
      <c r="K129" s="292" t="s">
        <v>1372</v>
      </c>
      <c r="L129" s="428"/>
      <c r="M129" s="444"/>
    </row>
    <row r="130" spans="1:13" s="211" customFormat="1" ht="409.5" customHeight="1">
      <c r="A130" s="284" t="s">
        <v>968</v>
      </c>
      <c r="B130" s="284" t="s">
        <v>963</v>
      </c>
      <c r="C130" s="284" t="s">
        <v>1354</v>
      </c>
      <c r="D130" s="284" t="s">
        <v>1107</v>
      </c>
      <c r="E130" s="300">
        <v>0.25</v>
      </c>
      <c r="F130" s="300">
        <v>0.5</v>
      </c>
      <c r="G130" s="290">
        <v>0.3</v>
      </c>
      <c r="H130" s="284" t="s">
        <v>1373</v>
      </c>
      <c r="I130" s="284" t="s">
        <v>1203</v>
      </c>
      <c r="J130" s="268" t="s">
        <v>1355</v>
      </c>
      <c r="K130" s="301"/>
      <c r="L130" s="205">
        <f>G130</f>
        <v>0.3</v>
      </c>
      <c r="M130" s="285">
        <v>1</v>
      </c>
    </row>
    <row r="131" spans="1:13" s="211" customFormat="1" ht="33.75" customHeight="1">
      <c r="A131" s="405" t="s">
        <v>917</v>
      </c>
      <c r="B131" s="405"/>
      <c r="C131" s="405"/>
      <c r="D131" s="405"/>
      <c r="E131" s="405"/>
      <c r="F131" s="405"/>
      <c r="G131" s="405"/>
      <c r="H131" s="405"/>
      <c r="I131" s="405"/>
      <c r="J131" s="405"/>
      <c r="K131" s="405"/>
      <c r="L131" s="405"/>
      <c r="M131" s="405"/>
    </row>
    <row r="132" spans="1:13" s="211" customFormat="1" ht="33.75" customHeight="1">
      <c r="A132" s="434" t="s">
        <v>1168</v>
      </c>
      <c r="B132" s="434"/>
      <c r="C132" s="434"/>
      <c r="D132" s="434"/>
      <c r="E132" s="434"/>
      <c r="F132" s="434"/>
      <c r="G132" s="434"/>
      <c r="H132" s="434"/>
      <c r="I132" s="434"/>
      <c r="J132" s="434"/>
      <c r="K132" s="434"/>
      <c r="L132" s="434"/>
      <c r="M132" s="434"/>
    </row>
    <row r="133" spans="1:13" ht="24.75" customHeight="1">
      <c r="A133" s="305" t="s">
        <v>859</v>
      </c>
      <c r="B133" s="413" t="s">
        <v>860</v>
      </c>
      <c r="C133" s="413" t="s">
        <v>857</v>
      </c>
      <c r="D133" s="413" t="s">
        <v>858</v>
      </c>
      <c r="E133" s="413" t="s">
        <v>1005</v>
      </c>
      <c r="F133" s="413"/>
      <c r="G133" s="412" t="s">
        <v>1213</v>
      </c>
      <c r="H133" s="412"/>
      <c r="I133" s="413" t="s">
        <v>485</v>
      </c>
      <c r="J133" s="412" t="s">
        <v>1214</v>
      </c>
      <c r="K133" s="412"/>
      <c r="L133" s="412" t="s">
        <v>1215</v>
      </c>
      <c r="M133" s="412" t="s">
        <v>1216</v>
      </c>
    </row>
    <row r="134" spans="1:13" ht="35.25" customHeight="1">
      <c r="A134" s="305"/>
      <c r="B134" s="413"/>
      <c r="C134" s="413"/>
      <c r="D134" s="413"/>
      <c r="E134" s="202" t="s">
        <v>1052</v>
      </c>
      <c r="F134" s="202" t="s">
        <v>1053</v>
      </c>
      <c r="G134" s="233" t="s">
        <v>1217</v>
      </c>
      <c r="H134" s="233" t="s">
        <v>1218</v>
      </c>
      <c r="I134" s="413"/>
      <c r="J134" s="234" t="s">
        <v>1051</v>
      </c>
      <c r="K134" s="295" t="s">
        <v>1360</v>
      </c>
      <c r="L134" s="412"/>
      <c r="M134" s="412"/>
    </row>
    <row r="135" spans="1:13" s="211" customFormat="1" ht="64.5" customHeight="1">
      <c r="A135" s="314" t="s">
        <v>968</v>
      </c>
      <c r="B135" s="220" t="s">
        <v>92</v>
      </c>
      <c r="C135" s="220" t="s">
        <v>93</v>
      </c>
      <c r="D135" s="220" t="s">
        <v>891</v>
      </c>
      <c r="E135" s="205">
        <v>0</v>
      </c>
      <c r="F135" s="205">
        <v>1</v>
      </c>
      <c r="G135" s="205">
        <v>1</v>
      </c>
      <c r="H135" s="244" t="s">
        <v>1261</v>
      </c>
      <c r="I135" s="220" t="s">
        <v>890</v>
      </c>
      <c r="J135" s="372" t="s">
        <v>1028</v>
      </c>
      <c r="K135" s="296" t="s">
        <v>1281</v>
      </c>
      <c r="L135" s="427">
        <f>(G135+G136+G137+G138+G139+G140+G141)/7</f>
        <v>0.5714285714285714</v>
      </c>
      <c r="M135" s="409">
        <v>7</v>
      </c>
    </row>
    <row r="136" spans="1:13" s="211" customFormat="1" ht="48">
      <c r="A136" s="314"/>
      <c r="B136" s="220" t="s">
        <v>95</v>
      </c>
      <c r="C136" s="220" t="s">
        <v>984</v>
      </c>
      <c r="D136" s="220" t="s">
        <v>892</v>
      </c>
      <c r="E136" s="205">
        <v>0</v>
      </c>
      <c r="F136" s="205">
        <v>0.2</v>
      </c>
      <c r="G136" s="205">
        <v>0</v>
      </c>
      <c r="H136" s="244" t="s">
        <v>1266</v>
      </c>
      <c r="I136" s="220" t="s">
        <v>893</v>
      </c>
      <c r="J136" s="373"/>
      <c r="K136" s="296" t="s">
        <v>1281</v>
      </c>
      <c r="L136" s="427"/>
      <c r="M136" s="410"/>
    </row>
    <row r="137" spans="1:13" s="211" customFormat="1" ht="71.25" customHeight="1">
      <c r="A137" s="314"/>
      <c r="B137" s="220" t="s">
        <v>97</v>
      </c>
      <c r="C137" s="220" t="s">
        <v>915</v>
      </c>
      <c r="D137" s="220" t="s">
        <v>894</v>
      </c>
      <c r="E137" s="223">
        <v>0</v>
      </c>
      <c r="F137" s="205">
        <v>1</v>
      </c>
      <c r="G137" s="205">
        <v>0.5</v>
      </c>
      <c r="H137" s="244" t="s">
        <v>1272</v>
      </c>
      <c r="I137" s="220" t="s">
        <v>893</v>
      </c>
      <c r="J137" s="373"/>
      <c r="K137" s="296" t="s">
        <v>1281</v>
      </c>
      <c r="L137" s="427"/>
      <c r="M137" s="410"/>
    </row>
    <row r="138" spans="1:13" s="211" customFormat="1" ht="99.75" customHeight="1">
      <c r="A138" s="314"/>
      <c r="B138" s="220" t="s">
        <v>100</v>
      </c>
      <c r="C138" s="220" t="s">
        <v>101</v>
      </c>
      <c r="D138" s="220" t="s">
        <v>895</v>
      </c>
      <c r="E138" s="205">
        <v>0</v>
      </c>
      <c r="F138" s="205">
        <v>1</v>
      </c>
      <c r="G138" s="205">
        <v>1</v>
      </c>
      <c r="H138" s="244" t="s">
        <v>1267</v>
      </c>
      <c r="I138" s="220" t="s">
        <v>896</v>
      </c>
      <c r="J138" s="373"/>
      <c r="K138" s="296" t="s">
        <v>1281</v>
      </c>
      <c r="L138" s="427"/>
      <c r="M138" s="410"/>
    </row>
    <row r="139" spans="1:13" s="211" customFormat="1" ht="193.5" customHeight="1">
      <c r="A139" s="314"/>
      <c r="B139" s="372" t="s">
        <v>985</v>
      </c>
      <c r="C139" s="220" t="s">
        <v>1271</v>
      </c>
      <c r="D139" s="250" t="s">
        <v>1270</v>
      </c>
      <c r="E139" s="223">
        <v>0</v>
      </c>
      <c r="F139" s="205">
        <v>1</v>
      </c>
      <c r="G139" s="205">
        <v>0.5</v>
      </c>
      <c r="H139" s="244" t="s">
        <v>1339</v>
      </c>
      <c r="I139" s="250" t="s">
        <v>896</v>
      </c>
      <c r="J139" s="438"/>
      <c r="K139" s="296" t="s">
        <v>1281</v>
      </c>
      <c r="L139" s="427"/>
      <c r="M139" s="410"/>
    </row>
    <row r="140" spans="1:13" s="211" customFormat="1" ht="90.75" customHeight="1">
      <c r="A140" s="314"/>
      <c r="B140" s="433"/>
      <c r="C140" s="250" t="s">
        <v>1269</v>
      </c>
      <c r="D140" s="220" t="s">
        <v>986</v>
      </c>
      <c r="E140" s="251">
        <v>0</v>
      </c>
      <c r="F140" s="205">
        <v>1</v>
      </c>
      <c r="G140" s="205">
        <v>0.5</v>
      </c>
      <c r="H140" s="250" t="s">
        <v>1268</v>
      </c>
      <c r="I140" s="220" t="s">
        <v>926</v>
      </c>
      <c r="J140" s="225" t="s">
        <v>1029</v>
      </c>
      <c r="K140" s="212" t="s">
        <v>1281</v>
      </c>
      <c r="L140" s="427"/>
      <c r="M140" s="410"/>
    </row>
    <row r="141" spans="1:13" s="211" customFormat="1" ht="129" customHeight="1">
      <c r="A141" s="314"/>
      <c r="B141" s="220" t="s">
        <v>963</v>
      </c>
      <c r="C141" s="262" t="s">
        <v>1296</v>
      </c>
      <c r="D141" s="220" t="s">
        <v>924</v>
      </c>
      <c r="E141" s="223">
        <v>0</v>
      </c>
      <c r="F141" s="205">
        <v>1</v>
      </c>
      <c r="G141" s="205">
        <v>0.5</v>
      </c>
      <c r="H141" s="244" t="s">
        <v>1291</v>
      </c>
      <c r="I141" s="220" t="s">
        <v>926</v>
      </c>
      <c r="J141" s="225" t="s">
        <v>1030</v>
      </c>
      <c r="K141" s="296" t="s">
        <v>1281</v>
      </c>
      <c r="L141" s="427"/>
      <c r="M141" s="411"/>
    </row>
    <row r="142" spans="1:13" s="211" customFormat="1" ht="26.25" customHeight="1">
      <c r="A142" s="405" t="s">
        <v>1144</v>
      </c>
      <c r="B142" s="405"/>
      <c r="C142" s="405"/>
      <c r="D142" s="405"/>
      <c r="E142" s="405"/>
      <c r="F142" s="405"/>
      <c r="G142" s="405"/>
      <c r="H142" s="405"/>
      <c r="I142" s="405"/>
      <c r="J142" s="405"/>
      <c r="K142" s="405"/>
      <c r="L142" s="405"/>
      <c r="M142" s="405"/>
    </row>
    <row r="143" spans="1:13" s="211" customFormat="1" ht="33.75" customHeight="1">
      <c r="A143" s="365" t="s">
        <v>1169</v>
      </c>
      <c r="B143" s="365"/>
      <c r="C143" s="365"/>
      <c r="D143" s="365"/>
      <c r="E143" s="365"/>
      <c r="F143" s="365"/>
      <c r="G143" s="365"/>
      <c r="H143" s="365"/>
      <c r="I143" s="365"/>
      <c r="J143" s="365"/>
      <c r="K143" s="365"/>
      <c r="L143" s="365"/>
      <c r="M143" s="365"/>
    </row>
    <row r="144" spans="1:13" ht="24.75" customHeight="1">
      <c r="A144" s="305" t="s">
        <v>859</v>
      </c>
      <c r="B144" s="413" t="s">
        <v>860</v>
      </c>
      <c r="C144" s="413" t="s">
        <v>857</v>
      </c>
      <c r="D144" s="413" t="s">
        <v>858</v>
      </c>
      <c r="E144" s="413" t="s">
        <v>1005</v>
      </c>
      <c r="F144" s="413"/>
      <c r="G144" s="412" t="s">
        <v>1213</v>
      </c>
      <c r="H144" s="412"/>
      <c r="I144" s="413" t="s">
        <v>485</v>
      </c>
      <c r="J144" s="412" t="s">
        <v>1214</v>
      </c>
      <c r="K144" s="412"/>
      <c r="L144" s="412" t="s">
        <v>1215</v>
      </c>
      <c r="M144" s="412" t="s">
        <v>1216</v>
      </c>
    </row>
    <row r="145" spans="1:13" ht="35.25" customHeight="1">
      <c r="A145" s="305"/>
      <c r="B145" s="413"/>
      <c r="C145" s="413"/>
      <c r="D145" s="413"/>
      <c r="E145" s="202" t="s">
        <v>1052</v>
      </c>
      <c r="F145" s="202" t="s">
        <v>1053</v>
      </c>
      <c r="G145" s="233" t="s">
        <v>1217</v>
      </c>
      <c r="H145" s="233" t="s">
        <v>1218</v>
      </c>
      <c r="I145" s="413"/>
      <c r="J145" s="234" t="s">
        <v>1051</v>
      </c>
      <c r="K145" s="295" t="s">
        <v>1360</v>
      </c>
      <c r="L145" s="412"/>
      <c r="M145" s="412"/>
    </row>
    <row r="146" spans="1:13" s="211" customFormat="1" ht="131.25" customHeight="1">
      <c r="A146" s="314" t="s">
        <v>968</v>
      </c>
      <c r="B146" s="314" t="s">
        <v>897</v>
      </c>
      <c r="C146" s="314" t="s">
        <v>987</v>
      </c>
      <c r="D146" s="283" t="s">
        <v>988</v>
      </c>
      <c r="E146" s="288">
        <v>0</v>
      </c>
      <c r="F146" s="205">
        <v>1</v>
      </c>
      <c r="G146" s="205">
        <v>0.5</v>
      </c>
      <c r="H146" s="283" t="s">
        <v>1263</v>
      </c>
      <c r="I146" s="212" t="s">
        <v>578</v>
      </c>
      <c r="J146" s="262" t="s">
        <v>1077</v>
      </c>
      <c r="K146" s="296" t="s">
        <v>1281</v>
      </c>
      <c r="L146" s="406">
        <f>(G146+G147+G148+G149+G150+G151+G152+G153+G154)/9</f>
        <v>0.48888888888888893</v>
      </c>
      <c r="M146" s="409">
        <v>7</v>
      </c>
    </row>
    <row r="147" spans="1:13" s="211" customFormat="1" ht="75.75" customHeight="1">
      <c r="A147" s="314"/>
      <c r="B147" s="314"/>
      <c r="C147" s="314"/>
      <c r="D147" s="283" t="s">
        <v>1076</v>
      </c>
      <c r="E147" s="288">
        <v>0</v>
      </c>
      <c r="F147" s="205" t="s">
        <v>662</v>
      </c>
      <c r="G147" s="205">
        <v>0.5</v>
      </c>
      <c r="H147" s="283" t="s">
        <v>1264</v>
      </c>
      <c r="I147" s="212" t="s">
        <v>578</v>
      </c>
      <c r="J147" s="262" t="s">
        <v>1077</v>
      </c>
      <c r="K147" s="296" t="s">
        <v>1281</v>
      </c>
      <c r="L147" s="407"/>
      <c r="M147" s="410"/>
    </row>
    <row r="148" spans="1:13" s="211" customFormat="1" ht="141" customHeight="1">
      <c r="A148" s="314"/>
      <c r="B148" s="314"/>
      <c r="C148" s="220" t="s">
        <v>989</v>
      </c>
      <c r="D148" s="220" t="s">
        <v>990</v>
      </c>
      <c r="E148" s="223">
        <v>0</v>
      </c>
      <c r="F148" s="205">
        <f>1/1</f>
        <v>1</v>
      </c>
      <c r="G148" s="205">
        <v>1</v>
      </c>
      <c r="H148" s="245" t="s">
        <v>1262</v>
      </c>
      <c r="I148" s="212" t="s">
        <v>578</v>
      </c>
      <c r="J148" s="262" t="s">
        <v>1077</v>
      </c>
      <c r="K148" s="296" t="s">
        <v>1281</v>
      </c>
      <c r="L148" s="407"/>
      <c r="M148" s="410"/>
    </row>
    <row r="149" spans="1:13" s="211" customFormat="1" ht="129" customHeight="1">
      <c r="A149" s="314"/>
      <c r="B149" s="220" t="s">
        <v>898</v>
      </c>
      <c r="C149" s="220" t="s">
        <v>899</v>
      </c>
      <c r="D149" s="220" t="s">
        <v>900</v>
      </c>
      <c r="E149" s="221">
        <v>0</v>
      </c>
      <c r="F149" s="205">
        <f>1/1</f>
        <v>1</v>
      </c>
      <c r="G149" s="205">
        <v>0.5</v>
      </c>
      <c r="H149" s="244" t="s">
        <v>1340</v>
      </c>
      <c r="I149" s="220" t="s">
        <v>578</v>
      </c>
      <c r="J149" s="262" t="s">
        <v>1077</v>
      </c>
      <c r="K149" s="296" t="s">
        <v>1281</v>
      </c>
      <c r="L149" s="407"/>
      <c r="M149" s="410"/>
    </row>
    <row r="150" spans="1:13" s="211" customFormat="1" ht="69" customHeight="1">
      <c r="A150" s="314"/>
      <c r="B150" s="314" t="s">
        <v>901</v>
      </c>
      <c r="C150" s="220" t="s">
        <v>902</v>
      </c>
      <c r="D150" s="220" t="s">
        <v>903</v>
      </c>
      <c r="E150" s="221">
        <v>0</v>
      </c>
      <c r="F150" s="222">
        <v>0.5</v>
      </c>
      <c r="G150" s="246">
        <v>0.5</v>
      </c>
      <c r="H150" s="244" t="s">
        <v>1321</v>
      </c>
      <c r="I150" s="220" t="s">
        <v>998</v>
      </c>
      <c r="J150" s="262" t="s">
        <v>1016</v>
      </c>
      <c r="K150" s="296" t="s">
        <v>1281</v>
      </c>
      <c r="L150" s="407"/>
      <c r="M150" s="410"/>
    </row>
    <row r="151" spans="1:13" s="211" customFormat="1" ht="117" customHeight="1">
      <c r="A151" s="314"/>
      <c r="B151" s="314"/>
      <c r="C151" s="220" t="s">
        <v>904</v>
      </c>
      <c r="D151" s="220" t="s">
        <v>905</v>
      </c>
      <c r="E151" s="222">
        <v>0.3</v>
      </c>
      <c r="F151" s="222">
        <v>0.5</v>
      </c>
      <c r="G151" s="246">
        <v>0.1</v>
      </c>
      <c r="H151" s="244" t="s">
        <v>1374</v>
      </c>
      <c r="I151" s="220" t="s">
        <v>998</v>
      </c>
      <c r="J151" s="262" t="s">
        <v>1016</v>
      </c>
      <c r="K151" s="296" t="s">
        <v>1281</v>
      </c>
      <c r="L151" s="407"/>
      <c r="M151" s="410"/>
    </row>
    <row r="152" spans="1:13" s="211" customFormat="1" ht="186" customHeight="1">
      <c r="A152" s="423"/>
      <c r="B152" s="314"/>
      <c r="C152" s="220" t="s">
        <v>1204</v>
      </c>
      <c r="D152" s="286" t="s">
        <v>906</v>
      </c>
      <c r="E152" s="27">
        <v>0</v>
      </c>
      <c r="F152" s="27">
        <v>1</v>
      </c>
      <c r="G152" s="27">
        <v>0.3</v>
      </c>
      <c r="H152" s="283" t="s">
        <v>1322</v>
      </c>
      <c r="I152" s="220" t="s">
        <v>907</v>
      </c>
      <c r="J152" s="262" t="s">
        <v>1017</v>
      </c>
      <c r="K152" s="296" t="s">
        <v>1281</v>
      </c>
      <c r="L152" s="407"/>
      <c r="M152" s="410"/>
    </row>
    <row r="153" spans="1:13" s="211" customFormat="1" ht="72" customHeight="1">
      <c r="A153" s="314" t="s">
        <v>968</v>
      </c>
      <c r="B153" s="314" t="s">
        <v>963</v>
      </c>
      <c r="C153" s="220" t="s">
        <v>927</v>
      </c>
      <c r="D153" s="204" t="s">
        <v>929</v>
      </c>
      <c r="E153" s="221">
        <v>0</v>
      </c>
      <c r="F153" s="222">
        <v>1</v>
      </c>
      <c r="G153" s="246">
        <v>0.5</v>
      </c>
      <c r="H153" s="244" t="s">
        <v>1323</v>
      </c>
      <c r="I153" s="220" t="s">
        <v>998</v>
      </c>
      <c r="J153" s="262" t="s">
        <v>1077</v>
      </c>
      <c r="K153" s="296" t="s">
        <v>1281</v>
      </c>
      <c r="L153" s="407"/>
      <c r="M153" s="410"/>
    </row>
    <row r="154" spans="1:13" s="211" customFormat="1" ht="167.25" customHeight="1">
      <c r="A154" s="314"/>
      <c r="B154" s="314"/>
      <c r="C154" s="262" t="s">
        <v>1296</v>
      </c>
      <c r="D154" s="220" t="s">
        <v>978</v>
      </c>
      <c r="E154" s="223">
        <v>0</v>
      </c>
      <c r="F154" s="205">
        <v>1</v>
      </c>
      <c r="G154" s="205">
        <v>0.5</v>
      </c>
      <c r="H154" s="286" t="s">
        <v>1324</v>
      </c>
      <c r="I154" s="220" t="s">
        <v>998</v>
      </c>
      <c r="J154" s="267" t="s">
        <v>1031</v>
      </c>
      <c r="K154" s="296" t="s">
        <v>1281</v>
      </c>
      <c r="L154" s="408"/>
      <c r="M154" s="411"/>
    </row>
    <row r="155" spans="1:13" s="211" customFormat="1" ht="30.75" customHeight="1">
      <c r="A155" s="405" t="s">
        <v>991</v>
      </c>
      <c r="B155" s="405"/>
      <c r="C155" s="405"/>
      <c r="D155" s="405"/>
      <c r="E155" s="405"/>
      <c r="F155" s="405"/>
      <c r="G155" s="405"/>
      <c r="H155" s="405"/>
      <c r="I155" s="405"/>
      <c r="J155" s="405"/>
      <c r="K155" s="405"/>
      <c r="L155" s="405"/>
      <c r="M155" s="405"/>
    </row>
    <row r="156" spans="1:13" s="211" customFormat="1" ht="33.75" customHeight="1">
      <c r="A156" s="365" t="s">
        <v>1170</v>
      </c>
      <c r="B156" s="365"/>
      <c r="C156" s="365"/>
      <c r="D156" s="365"/>
      <c r="E156" s="365"/>
      <c r="F156" s="365"/>
      <c r="G156" s="365"/>
      <c r="H156" s="365"/>
      <c r="I156" s="365"/>
      <c r="J156" s="365"/>
      <c r="K156" s="365"/>
      <c r="L156" s="365"/>
      <c r="M156" s="365"/>
    </row>
    <row r="157" spans="1:13" ht="24.75" customHeight="1">
      <c r="A157" s="305" t="s">
        <v>859</v>
      </c>
      <c r="B157" s="413" t="s">
        <v>860</v>
      </c>
      <c r="C157" s="413" t="s">
        <v>857</v>
      </c>
      <c r="D157" s="413" t="s">
        <v>858</v>
      </c>
      <c r="E157" s="413" t="s">
        <v>1005</v>
      </c>
      <c r="F157" s="413"/>
      <c r="G157" s="412" t="s">
        <v>1213</v>
      </c>
      <c r="H157" s="412"/>
      <c r="I157" s="413" t="s">
        <v>485</v>
      </c>
      <c r="J157" s="412" t="s">
        <v>1214</v>
      </c>
      <c r="K157" s="412"/>
      <c r="L157" s="412" t="s">
        <v>1215</v>
      </c>
      <c r="M157" s="412" t="s">
        <v>1216</v>
      </c>
    </row>
    <row r="158" spans="1:13" ht="35.25" customHeight="1">
      <c r="A158" s="305"/>
      <c r="B158" s="413"/>
      <c r="C158" s="413"/>
      <c r="D158" s="413"/>
      <c r="E158" s="202" t="s">
        <v>1052</v>
      </c>
      <c r="F158" s="202" t="s">
        <v>1053</v>
      </c>
      <c r="G158" s="233" t="s">
        <v>1217</v>
      </c>
      <c r="H158" s="233" t="s">
        <v>1218</v>
      </c>
      <c r="I158" s="413"/>
      <c r="J158" s="234" t="s">
        <v>1051</v>
      </c>
      <c r="K158" s="295" t="s">
        <v>1360</v>
      </c>
      <c r="L158" s="412"/>
      <c r="M158" s="412"/>
    </row>
    <row r="159" spans="1:13" s="211" customFormat="1" ht="243" customHeight="1">
      <c r="A159" s="314" t="s">
        <v>968</v>
      </c>
      <c r="B159" s="372" t="s">
        <v>1078</v>
      </c>
      <c r="C159" s="372" t="s">
        <v>1375</v>
      </c>
      <c r="D159" s="372" t="s">
        <v>1325</v>
      </c>
      <c r="E159" s="309">
        <v>0</v>
      </c>
      <c r="F159" s="431">
        <f>5/5</f>
        <v>1</v>
      </c>
      <c r="G159" s="431">
        <v>0.5</v>
      </c>
      <c r="H159" s="372" t="s">
        <v>1341</v>
      </c>
      <c r="I159" s="372" t="s">
        <v>246</v>
      </c>
      <c r="J159" s="372" t="s">
        <v>1032</v>
      </c>
      <c r="K159" s="372" t="s">
        <v>1281</v>
      </c>
      <c r="L159" s="440">
        <f>(G159+G161+G162)/3</f>
        <v>0.5</v>
      </c>
      <c r="M159" s="409">
        <v>3</v>
      </c>
    </row>
    <row r="160" spans="1:13" s="211" customFormat="1" ht="186.75" customHeight="1">
      <c r="A160" s="314"/>
      <c r="B160" s="414"/>
      <c r="C160" s="414"/>
      <c r="D160" s="414"/>
      <c r="E160" s="310"/>
      <c r="F160" s="439"/>
      <c r="G160" s="439"/>
      <c r="H160" s="414"/>
      <c r="I160" s="414"/>
      <c r="J160" s="414"/>
      <c r="K160" s="414"/>
      <c r="L160" s="441"/>
      <c r="M160" s="410"/>
    </row>
    <row r="161" spans="1:13" s="211" customFormat="1" ht="123.75" customHeight="1">
      <c r="A161" s="315"/>
      <c r="B161" s="220" t="s">
        <v>1148</v>
      </c>
      <c r="C161" s="220" t="s">
        <v>1145</v>
      </c>
      <c r="D161" s="302" t="s">
        <v>1392</v>
      </c>
      <c r="E161" s="303">
        <v>0</v>
      </c>
      <c r="F161" s="205">
        <v>1</v>
      </c>
      <c r="G161" s="205">
        <v>0.5</v>
      </c>
      <c r="H161" s="302" t="s">
        <v>1391</v>
      </c>
      <c r="I161" s="302" t="s">
        <v>997</v>
      </c>
      <c r="J161" s="262" t="s">
        <v>1032</v>
      </c>
      <c r="K161" s="205" t="s">
        <v>1281</v>
      </c>
      <c r="L161" s="441"/>
      <c r="M161" s="410"/>
    </row>
    <row r="162" spans="1:13" s="211" customFormat="1" ht="112.5" customHeight="1">
      <c r="A162" s="315"/>
      <c r="B162" s="292" t="s">
        <v>963</v>
      </c>
      <c r="C162" s="262" t="s">
        <v>1296</v>
      </c>
      <c r="D162" s="220" t="s">
        <v>978</v>
      </c>
      <c r="E162" s="223">
        <v>0</v>
      </c>
      <c r="F162" s="205">
        <v>1</v>
      </c>
      <c r="G162" s="205">
        <v>0.5</v>
      </c>
      <c r="H162" s="262" t="s">
        <v>1326</v>
      </c>
      <c r="I162" s="262" t="s">
        <v>997</v>
      </c>
      <c r="J162" s="267" t="s">
        <v>1033</v>
      </c>
      <c r="K162" s="205" t="s">
        <v>1281</v>
      </c>
      <c r="L162" s="442"/>
      <c r="M162" s="411"/>
    </row>
    <row r="163" spans="1:13" s="211" customFormat="1" ht="30.75" customHeight="1">
      <c r="A163" s="405" t="s">
        <v>992</v>
      </c>
      <c r="B163" s="405"/>
      <c r="C163" s="405"/>
      <c r="D163" s="405"/>
      <c r="E163" s="405"/>
      <c r="F163" s="405"/>
      <c r="G163" s="405"/>
      <c r="H163" s="405"/>
      <c r="I163" s="405"/>
      <c r="J163" s="405"/>
      <c r="K163" s="405"/>
      <c r="L163" s="405"/>
      <c r="M163" s="405"/>
    </row>
    <row r="164" spans="1:13" s="211" customFormat="1" ht="33.75" customHeight="1">
      <c r="A164" s="365" t="s">
        <v>1171</v>
      </c>
      <c r="B164" s="365"/>
      <c r="C164" s="365"/>
      <c r="D164" s="365"/>
      <c r="E164" s="365"/>
      <c r="F164" s="365"/>
      <c r="G164" s="365"/>
      <c r="H164" s="365"/>
      <c r="I164" s="365"/>
      <c r="J164" s="365"/>
      <c r="K164" s="365"/>
      <c r="L164" s="365"/>
      <c r="M164" s="365"/>
    </row>
    <row r="165" spans="1:13" ht="24.75" customHeight="1">
      <c r="A165" s="305" t="s">
        <v>859</v>
      </c>
      <c r="B165" s="413" t="s">
        <v>860</v>
      </c>
      <c r="C165" s="413" t="s">
        <v>857</v>
      </c>
      <c r="D165" s="413" t="s">
        <v>858</v>
      </c>
      <c r="E165" s="413" t="s">
        <v>1005</v>
      </c>
      <c r="F165" s="413"/>
      <c r="G165" s="412" t="s">
        <v>1213</v>
      </c>
      <c r="H165" s="412"/>
      <c r="I165" s="413" t="s">
        <v>485</v>
      </c>
      <c r="J165" s="412" t="s">
        <v>1214</v>
      </c>
      <c r="K165" s="412"/>
      <c r="L165" s="412" t="s">
        <v>1215</v>
      </c>
      <c r="M165" s="412" t="s">
        <v>1216</v>
      </c>
    </row>
    <row r="166" spans="1:13" ht="35.25" customHeight="1">
      <c r="A166" s="305"/>
      <c r="B166" s="413"/>
      <c r="C166" s="413"/>
      <c r="D166" s="413"/>
      <c r="E166" s="202" t="s">
        <v>1052</v>
      </c>
      <c r="F166" s="202" t="s">
        <v>1053</v>
      </c>
      <c r="G166" s="233" t="s">
        <v>1217</v>
      </c>
      <c r="H166" s="233" t="s">
        <v>1218</v>
      </c>
      <c r="I166" s="413"/>
      <c r="J166" s="234" t="s">
        <v>1051</v>
      </c>
      <c r="K166" s="295" t="s">
        <v>1360</v>
      </c>
      <c r="L166" s="412"/>
      <c r="M166" s="412"/>
    </row>
    <row r="167" spans="1:13" s="211" customFormat="1" ht="75.75" customHeight="1">
      <c r="A167" s="314" t="s">
        <v>968</v>
      </c>
      <c r="B167" s="262" t="s">
        <v>993</v>
      </c>
      <c r="C167" s="262" t="s">
        <v>994</v>
      </c>
      <c r="D167" s="262" t="s">
        <v>1043</v>
      </c>
      <c r="E167" s="266">
        <v>0</v>
      </c>
      <c r="F167" s="265">
        <f>5/5</f>
        <v>1</v>
      </c>
      <c r="G167" s="287">
        <v>0.5</v>
      </c>
      <c r="H167" s="283" t="s">
        <v>1376</v>
      </c>
      <c r="I167" s="262" t="s">
        <v>246</v>
      </c>
      <c r="J167" s="262" t="s">
        <v>1032</v>
      </c>
      <c r="K167" s="296" t="s">
        <v>1281</v>
      </c>
      <c r="L167" s="406">
        <f>(G167+G168+G169+G170+G171+G172)/6</f>
        <v>0.3333333333333333</v>
      </c>
      <c r="M167" s="309">
        <v>6</v>
      </c>
    </row>
    <row r="168" spans="1:13" s="211" customFormat="1" ht="136.5" customHeight="1">
      <c r="A168" s="429"/>
      <c r="B168" s="262" t="s">
        <v>937</v>
      </c>
      <c r="C168" s="262" t="s">
        <v>995</v>
      </c>
      <c r="D168" s="204" t="s">
        <v>908</v>
      </c>
      <c r="E168" s="205">
        <v>0.8</v>
      </c>
      <c r="F168" s="205">
        <v>1</v>
      </c>
      <c r="G168" s="200">
        <v>0.5</v>
      </c>
      <c r="H168" s="283" t="s">
        <v>1342</v>
      </c>
      <c r="I168" s="262" t="s">
        <v>909</v>
      </c>
      <c r="J168" s="267" t="s">
        <v>1080</v>
      </c>
      <c r="K168" s="296" t="s">
        <v>1281</v>
      </c>
      <c r="L168" s="407"/>
      <c r="M168" s="445"/>
    </row>
    <row r="169" spans="1:13" s="211" customFormat="1" ht="77.25" customHeight="1">
      <c r="A169" s="429"/>
      <c r="B169" s="315" t="s">
        <v>910</v>
      </c>
      <c r="C169" s="197" t="s">
        <v>1161</v>
      </c>
      <c r="D169" s="203" t="s">
        <v>996</v>
      </c>
      <c r="E169" s="263">
        <v>0</v>
      </c>
      <c r="F169" s="200">
        <f>3/3</f>
        <v>1</v>
      </c>
      <c r="G169" s="200">
        <v>0</v>
      </c>
      <c r="H169" s="283" t="s">
        <v>1389</v>
      </c>
      <c r="I169" s="262" t="s">
        <v>911</v>
      </c>
      <c r="J169" s="267" t="s">
        <v>1079</v>
      </c>
      <c r="K169" s="296" t="s">
        <v>1281</v>
      </c>
      <c r="L169" s="407"/>
      <c r="M169" s="445"/>
    </row>
    <row r="170" spans="1:13" s="211" customFormat="1" ht="64.5" customHeight="1">
      <c r="A170" s="429"/>
      <c r="B170" s="315"/>
      <c r="C170" s="197" t="s">
        <v>1377</v>
      </c>
      <c r="D170" s="203" t="s">
        <v>1378</v>
      </c>
      <c r="E170" s="263">
        <v>0</v>
      </c>
      <c r="F170" s="200">
        <f>3/3</f>
        <v>1</v>
      </c>
      <c r="G170" s="200">
        <v>0</v>
      </c>
      <c r="H170" s="292" t="s">
        <v>1328</v>
      </c>
      <c r="I170" s="262" t="s">
        <v>911</v>
      </c>
      <c r="J170" s="267" t="s">
        <v>1079</v>
      </c>
      <c r="K170" s="296" t="s">
        <v>1281</v>
      </c>
      <c r="L170" s="407"/>
      <c r="M170" s="445"/>
    </row>
    <row r="171" spans="1:13" s="211" customFormat="1" ht="69" customHeight="1">
      <c r="A171" s="429"/>
      <c r="B171" s="314" t="s">
        <v>963</v>
      </c>
      <c r="C171" s="262" t="s">
        <v>927</v>
      </c>
      <c r="D171" s="204" t="s">
        <v>929</v>
      </c>
      <c r="E171" s="263">
        <v>0</v>
      </c>
      <c r="F171" s="265">
        <v>1</v>
      </c>
      <c r="G171" s="200">
        <v>0.5</v>
      </c>
      <c r="H171" s="283" t="s">
        <v>1327</v>
      </c>
      <c r="I171" s="262" t="s">
        <v>911</v>
      </c>
      <c r="J171" s="267" t="s">
        <v>1081</v>
      </c>
      <c r="K171" s="296" t="s">
        <v>1281</v>
      </c>
      <c r="L171" s="407"/>
      <c r="M171" s="445"/>
    </row>
    <row r="172" spans="1:14" s="211" customFormat="1" ht="153" customHeight="1">
      <c r="A172" s="429"/>
      <c r="B172" s="314"/>
      <c r="C172" s="262" t="s">
        <v>1296</v>
      </c>
      <c r="D172" s="262" t="s">
        <v>978</v>
      </c>
      <c r="E172" s="266">
        <v>0</v>
      </c>
      <c r="F172" s="205">
        <v>1</v>
      </c>
      <c r="G172" s="205">
        <v>0.5</v>
      </c>
      <c r="H172" s="283" t="s">
        <v>1379</v>
      </c>
      <c r="I172" s="262" t="s">
        <v>911</v>
      </c>
      <c r="J172" s="267" t="s">
        <v>1034</v>
      </c>
      <c r="K172" s="296" t="s">
        <v>1281</v>
      </c>
      <c r="L172" s="408"/>
      <c r="M172" s="446"/>
      <c r="N172" s="289" t="s">
        <v>1082</v>
      </c>
    </row>
    <row r="173" spans="1:13" s="211" customFormat="1" ht="24" customHeight="1">
      <c r="A173" s="399" t="s">
        <v>918</v>
      </c>
      <c r="B173" s="400"/>
      <c r="C173" s="400"/>
      <c r="D173" s="400"/>
      <c r="E173" s="400"/>
      <c r="F173" s="400"/>
      <c r="G173" s="400"/>
      <c r="H173" s="400"/>
      <c r="I173" s="400"/>
      <c r="J173" s="400"/>
      <c r="K173" s="400"/>
      <c r="L173" s="400"/>
      <c r="M173" s="401"/>
    </row>
    <row r="174" spans="1:13" s="211" customFormat="1" ht="33.75" customHeight="1">
      <c r="A174" s="402" t="s">
        <v>1172</v>
      </c>
      <c r="B174" s="403"/>
      <c r="C174" s="403"/>
      <c r="D174" s="403"/>
      <c r="E174" s="403"/>
      <c r="F174" s="403"/>
      <c r="G174" s="403"/>
      <c r="H174" s="403"/>
      <c r="I174" s="403"/>
      <c r="J174" s="403"/>
      <c r="K174" s="403"/>
      <c r="L174" s="403"/>
      <c r="M174" s="404"/>
    </row>
    <row r="175" spans="1:13" ht="24.75" customHeight="1">
      <c r="A175" s="305" t="s">
        <v>859</v>
      </c>
      <c r="B175" s="413" t="s">
        <v>860</v>
      </c>
      <c r="C175" s="413" t="s">
        <v>857</v>
      </c>
      <c r="D175" s="413" t="s">
        <v>858</v>
      </c>
      <c r="E175" s="413" t="s">
        <v>1005</v>
      </c>
      <c r="F175" s="413"/>
      <c r="G175" s="412" t="s">
        <v>1213</v>
      </c>
      <c r="H175" s="412"/>
      <c r="I175" s="413" t="s">
        <v>485</v>
      </c>
      <c r="J175" s="412" t="s">
        <v>1214</v>
      </c>
      <c r="K175" s="412"/>
      <c r="L175" s="412" t="s">
        <v>1215</v>
      </c>
      <c r="M175" s="412" t="s">
        <v>1216</v>
      </c>
    </row>
    <row r="176" spans="1:13" ht="35.25" customHeight="1">
      <c r="A176" s="305"/>
      <c r="B176" s="413"/>
      <c r="C176" s="413"/>
      <c r="D176" s="413"/>
      <c r="E176" s="202" t="s">
        <v>1052</v>
      </c>
      <c r="F176" s="202" t="s">
        <v>1053</v>
      </c>
      <c r="G176" s="233" t="s">
        <v>1217</v>
      </c>
      <c r="H176" s="233" t="s">
        <v>1218</v>
      </c>
      <c r="I176" s="413"/>
      <c r="J176" s="234" t="s">
        <v>1051</v>
      </c>
      <c r="K176" s="295" t="s">
        <v>1360</v>
      </c>
      <c r="L176" s="412"/>
      <c r="M176" s="412"/>
    </row>
    <row r="177" spans="1:13" s="211" customFormat="1" ht="100.5" customHeight="1">
      <c r="A177" s="314" t="s">
        <v>968</v>
      </c>
      <c r="B177" s="314" t="s">
        <v>121</v>
      </c>
      <c r="C177" s="203" t="s">
        <v>1083</v>
      </c>
      <c r="D177" s="262" t="s">
        <v>1048</v>
      </c>
      <c r="E177" s="263">
        <v>0</v>
      </c>
      <c r="F177" s="205">
        <v>1</v>
      </c>
      <c r="G177" s="293">
        <v>1</v>
      </c>
      <c r="H177" s="292" t="s">
        <v>1381</v>
      </c>
      <c r="I177" s="262" t="s">
        <v>123</v>
      </c>
      <c r="J177" s="262" t="s">
        <v>1087</v>
      </c>
      <c r="K177" s="296" t="s">
        <v>1281</v>
      </c>
      <c r="L177" s="431">
        <f>(G177+G178+G179+G180+G181+G182)/6</f>
        <v>0.8133333333333334</v>
      </c>
      <c r="M177" s="409">
        <v>6</v>
      </c>
    </row>
    <row r="178" spans="1:13" s="211" customFormat="1" ht="75.75" customHeight="1">
      <c r="A178" s="423"/>
      <c r="B178" s="314"/>
      <c r="C178" s="203" t="s">
        <v>1084</v>
      </c>
      <c r="D178" s="203" t="s">
        <v>1085</v>
      </c>
      <c r="E178" s="263">
        <v>0</v>
      </c>
      <c r="F178" s="205">
        <v>1</v>
      </c>
      <c r="G178" s="293">
        <v>1</v>
      </c>
      <c r="H178" s="292" t="s">
        <v>1382</v>
      </c>
      <c r="I178" s="262" t="s">
        <v>123</v>
      </c>
      <c r="J178" s="262" t="s">
        <v>1086</v>
      </c>
      <c r="K178" s="296" t="s">
        <v>1281</v>
      </c>
      <c r="L178" s="432"/>
      <c r="M178" s="410"/>
    </row>
    <row r="179" spans="1:13" s="211" customFormat="1" ht="168" customHeight="1">
      <c r="A179" s="423"/>
      <c r="B179" s="314"/>
      <c r="C179" s="262" t="s">
        <v>1206</v>
      </c>
      <c r="D179" s="262" t="s">
        <v>938</v>
      </c>
      <c r="E179" s="263">
        <v>0</v>
      </c>
      <c r="F179" s="205">
        <v>1</v>
      </c>
      <c r="G179" s="293">
        <v>0.88</v>
      </c>
      <c r="H179" s="292" t="s">
        <v>1383</v>
      </c>
      <c r="I179" s="262" t="s">
        <v>123</v>
      </c>
      <c r="J179" s="262" t="s">
        <v>1086</v>
      </c>
      <c r="K179" s="296" t="s">
        <v>1281</v>
      </c>
      <c r="L179" s="432"/>
      <c r="M179" s="410"/>
    </row>
    <row r="180" spans="1:13" s="211" customFormat="1" ht="169.5" customHeight="1">
      <c r="A180" s="423"/>
      <c r="B180" s="315"/>
      <c r="C180" s="262" t="s">
        <v>913</v>
      </c>
      <c r="D180" s="204" t="s">
        <v>1386</v>
      </c>
      <c r="E180" s="263">
        <v>0</v>
      </c>
      <c r="F180" s="205">
        <v>1</v>
      </c>
      <c r="G180" s="293">
        <f>30/30</f>
        <v>1</v>
      </c>
      <c r="H180" s="292" t="s">
        <v>1384</v>
      </c>
      <c r="I180" s="262" t="s">
        <v>334</v>
      </c>
      <c r="J180" s="262" t="s">
        <v>1086</v>
      </c>
      <c r="K180" s="296" t="s">
        <v>1281</v>
      </c>
      <c r="L180" s="432"/>
      <c r="M180" s="410"/>
    </row>
    <row r="181" spans="1:13" s="211" customFormat="1" ht="58.5" customHeight="1">
      <c r="A181" s="314" t="s">
        <v>968</v>
      </c>
      <c r="B181" s="314" t="s">
        <v>963</v>
      </c>
      <c r="C181" s="262" t="s">
        <v>927</v>
      </c>
      <c r="D181" s="204" t="s">
        <v>929</v>
      </c>
      <c r="E181" s="263">
        <v>0</v>
      </c>
      <c r="F181" s="265">
        <v>1</v>
      </c>
      <c r="G181" s="293">
        <v>0.5</v>
      </c>
      <c r="H181" s="292" t="s">
        <v>1385</v>
      </c>
      <c r="I181" s="262" t="s">
        <v>334</v>
      </c>
      <c r="J181" s="262" t="s">
        <v>1042</v>
      </c>
      <c r="K181" s="296" t="s">
        <v>1281</v>
      </c>
      <c r="L181" s="432"/>
      <c r="M181" s="410"/>
    </row>
    <row r="182" spans="1:13" s="211" customFormat="1" ht="151.5" customHeight="1">
      <c r="A182" s="423"/>
      <c r="B182" s="423"/>
      <c r="C182" s="262" t="s">
        <v>1296</v>
      </c>
      <c r="D182" s="262" t="s">
        <v>924</v>
      </c>
      <c r="E182" s="266">
        <v>0</v>
      </c>
      <c r="F182" s="205">
        <v>1</v>
      </c>
      <c r="G182" s="293">
        <v>0.5</v>
      </c>
      <c r="H182" s="292" t="s">
        <v>1380</v>
      </c>
      <c r="I182" s="262" t="s">
        <v>334</v>
      </c>
      <c r="J182" s="267" t="s">
        <v>1033</v>
      </c>
      <c r="K182" s="296" t="s">
        <v>1281</v>
      </c>
      <c r="L182" s="439"/>
      <c r="M182" s="411"/>
    </row>
    <row r="183" spans="1:13" s="211" customFormat="1" ht="25.5" customHeight="1">
      <c r="A183" s="399" t="s">
        <v>919</v>
      </c>
      <c r="B183" s="400"/>
      <c r="C183" s="400"/>
      <c r="D183" s="400"/>
      <c r="E183" s="400"/>
      <c r="F183" s="400"/>
      <c r="G183" s="400"/>
      <c r="H183" s="400"/>
      <c r="I183" s="400"/>
      <c r="J183" s="400"/>
      <c r="K183" s="400"/>
      <c r="L183" s="400"/>
      <c r="M183" s="401"/>
    </row>
    <row r="184" spans="1:13" s="211" customFormat="1" ht="33.75" customHeight="1">
      <c r="A184" s="402" t="s">
        <v>1173</v>
      </c>
      <c r="B184" s="403"/>
      <c r="C184" s="403"/>
      <c r="D184" s="403"/>
      <c r="E184" s="403"/>
      <c r="F184" s="403"/>
      <c r="G184" s="403"/>
      <c r="H184" s="403"/>
      <c r="I184" s="403"/>
      <c r="J184" s="403"/>
      <c r="K184" s="403"/>
      <c r="L184" s="403"/>
      <c r="M184" s="404"/>
    </row>
    <row r="185" spans="1:13" ht="24.75" customHeight="1">
      <c r="A185" s="305" t="s">
        <v>859</v>
      </c>
      <c r="B185" s="413" t="s">
        <v>860</v>
      </c>
      <c r="C185" s="413" t="s">
        <v>857</v>
      </c>
      <c r="D185" s="413" t="s">
        <v>858</v>
      </c>
      <c r="E185" s="413" t="s">
        <v>1005</v>
      </c>
      <c r="F185" s="413"/>
      <c r="G185" s="412" t="s">
        <v>1213</v>
      </c>
      <c r="H185" s="412"/>
      <c r="I185" s="413" t="s">
        <v>485</v>
      </c>
      <c r="J185" s="412" t="s">
        <v>1214</v>
      </c>
      <c r="K185" s="412"/>
      <c r="L185" s="412" t="s">
        <v>1215</v>
      </c>
      <c r="M185" s="412" t="s">
        <v>1216</v>
      </c>
    </row>
    <row r="186" spans="1:13" ht="35.25" customHeight="1">
      <c r="A186" s="305"/>
      <c r="B186" s="413"/>
      <c r="C186" s="413"/>
      <c r="D186" s="413"/>
      <c r="E186" s="202" t="s">
        <v>1052</v>
      </c>
      <c r="F186" s="202" t="s">
        <v>1053</v>
      </c>
      <c r="G186" s="233" t="s">
        <v>1217</v>
      </c>
      <c r="H186" s="233" t="s">
        <v>1218</v>
      </c>
      <c r="I186" s="413"/>
      <c r="J186" s="234" t="s">
        <v>1051</v>
      </c>
      <c r="K186" s="295" t="s">
        <v>1360</v>
      </c>
      <c r="L186" s="412"/>
      <c r="M186" s="412"/>
    </row>
    <row r="187" spans="1:13" ht="175.5" customHeight="1">
      <c r="A187" s="314" t="s">
        <v>912</v>
      </c>
      <c r="B187" s="262" t="s">
        <v>124</v>
      </c>
      <c r="C187" s="262" t="s">
        <v>125</v>
      </c>
      <c r="D187" s="204" t="s">
        <v>1330</v>
      </c>
      <c r="E187" s="263">
        <v>0</v>
      </c>
      <c r="F187" s="265">
        <v>1</v>
      </c>
      <c r="G187" s="287">
        <v>0.5</v>
      </c>
      <c r="H187" s="291" t="s">
        <v>1329</v>
      </c>
      <c r="I187" s="262" t="s">
        <v>997</v>
      </c>
      <c r="J187" s="262" t="s">
        <v>1087</v>
      </c>
      <c r="K187" s="296" t="s">
        <v>1281</v>
      </c>
      <c r="L187" s="406">
        <f>(G187+G188+G189)/3</f>
        <v>0.5</v>
      </c>
      <c r="M187" s="409">
        <v>3</v>
      </c>
    </row>
    <row r="188" spans="1:13" ht="81.75" customHeight="1">
      <c r="A188" s="314"/>
      <c r="B188" s="314" t="s">
        <v>963</v>
      </c>
      <c r="C188" s="262" t="s">
        <v>927</v>
      </c>
      <c r="D188" s="204" t="s">
        <v>929</v>
      </c>
      <c r="E188" s="263">
        <v>0</v>
      </c>
      <c r="F188" s="265">
        <v>1</v>
      </c>
      <c r="G188" s="287">
        <v>0.5</v>
      </c>
      <c r="H188" s="283" t="s">
        <v>1331</v>
      </c>
      <c r="I188" s="262" t="s">
        <v>997</v>
      </c>
      <c r="J188" s="267" t="s">
        <v>1090</v>
      </c>
      <c r="K188" s="296" t="s">
        <v>1281</v>
      </c>
      <c r="L188" s="407"/>
      <c r="M188" s="410"/>
    </row>
    <row r="189" spans="1:13" ht="96">
      <c r="A189" s="314"/>
      <c r="B189" s="314"/>
      <c r="C189" s="262" t="s">
        <v>1296</v>
      </c>
      <c r="D189" s="262" t="s">
        <v>924</v>
      </c>
      <c r="E189" s="266">
        <v>0</v>
      </c>
      <c r="F189" s="205">
        <v>1</v>
      </c>
      <c r="G189" s="287">
        <v>0.5</v>
      </c>
      <c r="H189" s="283" t="s">
        <v>1332</v>
      </c>
      <c r="I189" s="262" t="s">
        <v>997</v>
      </c>
      <c r="J189" s="267" t="s">
        <v>1030</v>
      </c>
      <c r="K189" s="296" t="s">
        <v>1281</v>
      </c>
      <c r="L189" s="408"/>
      <c r="M189" s="411"/>
    </row>
    <row r="190" spans="1:9" ht="12" customHeight="1">
      <c r="A190" s="422"/>
      <c r="B190" s="422"/>
      <c r="C190" s="422"/>
      <c r="D190" s="422"/>
      <c r="E190" s="422"/>
      <c r="F190" s="422"/>
      <c r="G190" s="422"/>
      <c r="H190" s="422"/>
      <c r="I190" s="422"/>
    </row>
    <row r="191" spans="1:13" ht="12" customHeight="1">
      <c r="A191" s="422" t="s">
        <v>1160</v>
      </c>
      <c r="B191" s="422"/>
      <c r="C191" s="422"/>
      <c r="D191" s="422"/>
      <c r="E191" s="422"/>
      <c r="F191" s="422"/>
      <c r="G191" s="422"/>
      <c r="H191" s="422"/>
      <c r="I191" s="422"/>
      <c r="L191" s="299">
        <f>(L10+L22+L32+L52+L66+L78+L92+L101+L112+L130+L135+L146+L159+L167+L177+L187)/16</f>
        <v>0.543499589945616</v>
      </c>
      <c r="M191" s="298">
        <f>M10+M22+M32+M52+M66+M78+M92+M101+M112+M130+M135+M146+M159+M167+M177+M187</f>
        <v>123</v>
      </c>
    </row>
    <row r="192" spans="1:9" ht="12" customHeight="1">
      <c r="A192" s="422" t="s">
        <v>1220</v>
      </c>
      <c r="B192" s="422"/>
      <c r="C192" s="422"/>
      <c r="D192" s="422"/>
      <c r="E192" s="422"/>
      <c r="F192" s="422"/>
      <c r="G192" s="422"/>
      <c r="H192" s="422"/>
      <c r="I192" s="422"/>
    </row>
    <row r="193" ht="12">
      <c r="A193" s="208" t="s">
        <v>1282</v>
      </c>
    </row>
    <row r="194" spans="6:13" ht="12">
      <c r="F194" s="216"/>
      <c r="G194" s="216"/>
      <c r="H194" s="217"/>
      <c r="I194" s="218"/>
      <c r="J194" s="297"/>
      <c r="K194" s="297"/>
      <c r="L194" s="297"/>
      <c r="M194" s="297"/>
    </row>
    <row r="195" spans="6:13" ht="12">
      <c r="F195" s="216"/>
      <c r="G195" s="216"/>
      <c r="H195" s="217"/>
      <c r="I195" s="218"/>
      <c r="J195" s="297"/>
      <c r="K195" s="297"/>
      <c r="L195" s="297"/>
      <c r="M195" s="297"/>
    </row>
    <row r="196" spans="6:13" ht="12">
      <c r="F196" s="422"/>
      <c r="G196" s="422"/>
      <c r="H196" s="422"/>
      <c r="I196" s="422"/>
      <c r="J196" s="297"/>
      <c r="K196" s="297"/>
      <c r="L196" s="297"/>
      <c r="M196" s="297"/>
    </row>
    <row r="197" spans="6:13" ht="12">
      <c r="F197" s="216"/>
      <c r="G197" s="422"/>
      <c r="H197" s="422"/>
      <c r="I197" s="422"/>
      <c r="J197" s="297"/>
      <c r="K197" s="297"/>
      <c r="L197" s="297"/>
      <c r="M197" s="297"/>
    </row>
  </sheetData>
  <sheetProtection/>
  <mergeCells count="292">
    <mergeCell ref="M112:M129"/>
    <mergeCell ref="M167:M172"/>
    <mergeCell ref="E159:E160"/>
    <mergeCell ref="F159:F160"/>
    <mergeCell ref="G159:G160"/>
    <mergeCell ref="I159:I160"/>
    <mergeCell ref="J159:J160"/>
    <mergeCell ref="K159:K160"/>
    <mergeCell ref="L187:L189"/>
    <mergeCell ref="M187:M189"/>
    <mergeCell ref="A177:A180"/>
    <mergeCell ref="B177:B180"/>
    <mergeCell ref="B181:B182"/>
    <mergeCell ref="C185:C186"/>
    <mergeCell ref="J135:J139"/>
    <mergeCell ref="G144:H144"/>
    <mergeCell ref="J144:K144"/>
    <mergeCell ref="L144:L145"/>
    <mergeCell ref="M177:M182"/>
    <mergeCell ref="L177:L182"/>
    <mergeCell ref="L159:L162"/>
    <mergeCell ref="M159:M162"/>
    <mergeCell ref="B101:B106"/>
    <mergeCell ref="L99:L100"/>
    <mergeCell ref="M99:M100"/>
    <mergeCell ref="C101:C105"/>
    <mergeCell ref="C99:C100"/>
    <mergeCell ref="B99:B100"/>
    <mergeCell ref="M78:M87"/>
    <mergeCell ref="A81:A84"/>
    <mergeCell ref="C76:C77"/>
    <mergeCell ref="B66:B70"/>
    <mergeCell ref="C78:C80"/>
    <mergeCell ref="M76:M77"/>
    <mergeCell ref="J76:K76"/>
    <mergeCell ref="B78:B80"/>
    <mergeCell ref="L22:L27"/>
    <mergeCell ref="M22:M27"/>
    <mergeCell ref="L52:L61"/>
    <mergeCell ref="M52:M61"/>
    <mergeCell ref="A62:M62"/>
    <mergeCell ref="A63:M63"/>
    <mergeCell ref="E50:F50"/>
    <mergeCell ref="I30:I31"/>
    <mergeCell ref="B22:B26"/>
    <mergeCell ref="A30:A31"/>
    <mergeCell ref="A9:A12"/>
    <mergeCell ref="A66:A72"/>
    <mergeCell ref="B52:B54"/>
    <mergeCell ref="A13:A17"/>
    <mergeCell ref="A39:A45"/>
    <mergeCell ref="B139:B140"/>
    <mergeCell ref="A132:M132"/>
    <mergeCell ref="A20:A21"/>
    <mergeCell ref="I133:I134"/>
    <mergeCell ref="A133:A134"/>
    <mergeCell ref="A32:A35"/>
    <mergeCell ref="B169:B170"/>
    <mergeCell ref="A155:M155"/>
    <mergeCell ref="A156:M156"/>
    <mergeCell ref="A163:M163"/>
    <mergeCell ref="A164:M164"/>
    <mergeCell ref="C133:C134"/>
    <mergeCell ref="A90:A91"/>
    <mergeCell ref="A85:A87"/>
    <mergeCell ref="M66:M73"/>
    <mergeCell ref="A36:A38"/>
    <mergeCell ref="L92:L96"/>
    <mergeCell ref="M92:M96"/>
    <mergeCell ref="L101:L107"/>
    <mergeCell ref="A92:A96"/>
    <mergeCell ref="J99:K99"/>
    <mergeCell ref="B76:B77"/>
    <mergeCell ref="B37:B38"/>
    <mergeCell ref="L66:L73"/>
    <mergeCell ref="L78:L87"/>
    <mergeCell ref="A101:A107"/>
    <mergeCell ref="G99:H99"/>
    <mergeCell ref="G110:H110"/>
    <mergeCell ref="A173:M173"/>
    <mergeCell ref="A174:M174"/>
    <mergeCell ref="D90:D91"/>
    <mergeCell ref="E90:F90"/>
    <mergeCell ref="M101:M107"/>
    <mergeCell ref="A108:M108"/>
    <mergeCell ref="A109:M109"/>
    <mergeCell ref="A110:A111"/>
    <mergeCell ref="B119:B121"/>
    <mergeCell ref="A122:A128"/>
    <mergeCell ref="A115:A118"/>
    <mergeCell ref="A112:A114"/>
    <mergeCell ref="G197:I197"/>
    <mergeCell ref="F196:I196"/>
    <mergeCell ref="A191:I191"/>
    <mergeCell ref="A192:I192"/>
    <mergeCell ref="A142:M142"/>
    <mergeCell ref="G165:H165"/>
    <mergeCell ref="J165:K165"/>
    <mergeCell ref="A146:A152"/>
    <mergeCell ref="C144:C145"/>
    <mergeCell ref="D157:D158"/>
    <mergeCell ref="M133:M134"/>
    <mergeCell ref="G133:H133"/>
    <mergeCell ref="A153:A154"/>
    <mergeCell ref="D144:D145"/>
    <mergeCell ref="L135:L141"/>
    <mergeCell ref="C119:C121"/>
    <mergeCell ref="B117:B118"/>
    <mergeCell ref="E144:F144"/>
    <mergeCell ref="B146:B148"/>
    <mergeCell ref="B144:B145"/>
    <mergeCell ref="B110:B111"/>
    <mergeCell ref="A131:M131"/>
    <mergeCell ref="A119:A121"/>
    <mergeCell ref="A144:A145"/>
    <mergeCell ref="L112:L129"/>
    <mergeCell ref="L167:L172"/>
    <mergeCell ref="B122:B126"/>
    <mergeCell ref="E133:F133"/>
    <mergeCell ref="C157:C158"/>
    <mergeCell ref="B133:B134"/>
    <mergeCell ref="C110:C111"/>
    <mergeCell ref="B113:B114"/>
    <mergeCell ref="E165:F165"/>
    <mergeCell ref="J133:K133"/>
    <mergeCell ref="L133:L134"/>
    <mergeCell ref="A187:A189"/>
    <mergeCell ref="B188:B189"/>
    <mergeCell ref="B165:B166"/>
    <mergeCell ref="A181:A182"/>
    <mergeCell ref="B171:B172"/>
    <mergeCell ref="A165:A166"/>
    <mergeCell ref="A175:A176"/>
    <mergeCell ref="A167:A172"/>
    <mergeCell ref="A183:M183"/>
    <mergeCell ref="A184:M184"/>
    <mergeCell ref="D165:D166"/>
    <mergeCell ref="B175:B176"/>
    <mergeCell ref="C175:C176"/>
    <mergeCell ref="D133:D134"/>
    <mergeCell ref="B159:B160"/>
    <mergeCell ref="A185:A186"/>
    <mergeCell ref="B185:B186"/>
    <mergeCell ref="A143:M143"/>
    <mergeCell ref="L146:L154"/>
    <mergeCell ref="M146:M154"/>
    <mergeCell ref="E175:F175"/>
    <mergeCell ref="D64:D65"/>
    <mergeCell ref="C67:C70"/>
    <mergeCell ref="C64:C65"/>
    <mergeCell ref="D76:D77"/>
    <mergeCell ref="A74:M74"/>
    <mergeCell ref="A75:M75"/>
    <mergeCell ref="A88:M88"/>
    <mergeCell ref="A89:M89"/>
    <mergeCell ref="D175:D176"/>
    <mergeCell ref="E185:F185"/>
    <mergeCell ref="C146:C147"/>
    <mergeCell ref="E76:F76"/>
    <mergeCell ref="C165:C166"/>
    <mergeCell ref="A97:M97"/>
    <mergeCell ref="A98:M98"/>
    <mergeCell ref="D110:D111"/>
    <mergeCell ref="L90:L91"/>
    <mergeCell ref="M90:M91"/>
    <mergeCell ref="I76:I77"/>
    <mergeCell ref="B34:B35"/>
    <mergeCell ref="C50:C51"/>
    <mergeCell ref="E64:F64"/>
    <mergeCell ref="A52:A54"/>
    <mergeCell ref="A76:A77"/>
    <mergeCell ref="C41:C42"/>
    <mergeCell ref="A55:A61"/>
    <mergeCell ref="D50:D51"/>
    <mergeCell ref="B50:B51"/>
    <mergeCell ref="B39:B43"/>
    <mergeCell ref="C13:C14"/>
    <mergeCell ref="D20:D21"/>
    <mergeCell ref="E20:F20"/>
    <mergeCell ref="E30:F30"/>
    <mergeCell ref="B13:B17"/>
    <mergeCell ref="C20:C21"/>
    <mergeCell ref="B30:B31"/>
    <mergeCell ref="C30:C31"/>
    <mergeCell ref="B20:B21"/>
    <mergeCell ref="D30:D31"/>
    <mergeCell ref="B46:B47"/>
    <mergeCell ref="A64:A65"/>
    <mergeCell ref="B60:B61"/>
    <mergeCell ref="A50:A51"/>
    <mergeCell ref="A46:A47"/>
    <mergeCell ref="B64:B65"/>
    <mergeCell ref="A190:I190"/>
    <mergeCell ref="D185:D186"/>
    <mergeCell ref="A99:A100"/>
    <mergeCell ref="B157:B158"/>
    <mergeCell ref="I99:I100"/>
    <mergeCell ref="L76:L77"/>
    <mergeCell ref="G90:H90"/>
    <mergeCell ref="J90:K90"/>
    <mergeCell ref="A78:A80"/>
    <mergeCell ref="G76:H76"/>
    <mergeCell ref="J20:K20"/>
    <mergeCell ref="L20:L21"/>
    <mergeCell ref="M20:M21"/>
    <mergeCell ref="G30:H30"/>
    <mergeCell ref="J30:K30"/>
    <mergeCell ref="L30:L31"/>
    <mergeCell ref="M30:M31"/>
    <mergeCell ref="A28:M28"/>
    <mergeCell ref="G20:H20"/>
    <mergeCell ref="I20:I21"/>
    <mergeCell ref="A29:M29"/>
    <mergeCell ref="A22:A27"/>
    <mergeCell ref="C3:J3"/>
    <mergeCell ref="K3:M3"/>
    <mergeCell ref="A7:A8"/>
    <mergeCell ref="B7:B8"/>
    <mergeCell ref="C7:C8"/>
    <mergeCell ref="D7:D8"/>
    <mergeCell ref="E7:F7"/>
    <mergeCell ref="I7:I8"/>
    <mergeCell ref="J7:K7"/>
    <mergeCell ref="G7:H7"/>
    <mergeCell ref="L7:L8"/>
    <mergeCell ref="M7:M8"/>
    <mergeCell ref="A4:M4"/>
    <mergeCell ref="A1:B3"/>
    <mergeCell ref="C1:J1"/>
    <mergeCell ref="K1:M1"/>
    <mergeCell ref="C2:J2"/>
    <mergeCell ref="K2:M2"/>
    <mergeCell ref="M50:M51"/>
    <mergeCell ref="G64:H64"/>
    <mergeCell ref="J64:K64"/>
    <mergeCell ref="L64:L65"/>
    <mergeCell ref="M64:M65"/>
    <mergeCell ref="I50:I51"/>
    <mergeCell ref="I64:I65"/>
    <mergeCell ref="J50:K50"/>
    <mergeCell ref="L50:L51"/>
    <mergeCell ref="G50:H50"/>
    <mergeCell ref="C90:C91"/>
    <mergeCell ref="B90:B91"/>
    <mergeCell ref="I90:I91"/>
    <mergeCell ref="J110:K110"/>
    <mergeCell ref="L110:L111"/>
    <mergeCell ref="M110:M111"/>
    <mergeCell ref="I110:I111"/>
    <mergeCell ref="E110:F110"/>
    <mergeCell ref="E99:F99"/>
    <mergeCell ref="D99:D100"/>
    <mergeCell ref="M144:M145"/>
    <mergeCell ref="I144:I145"/>
    <mergeCell ref="A135:A141"/>
    <mergeCell ref="J157:K157"/>
    <mergeCell ref="L157:L158"/>
    <mergeCell ref="M157:M158"/>
    <mergeCell ref="E157:F157"/>
    <mergeCell ref="G157:H157"/>
    <mergeCell ref="B150:B152"/>
    <mergeCell ref="M135:M141"/>
    <mergeCell ref="L165:L166"/>
    <mergeCell ref="M165:M166"/>
    <mergeCell ref="I165:I166"/>
    <mergeCell ref="I157:I158"/>
    <mergeCell ref="A159:A162"/>
    <mergeCell ref="B153:B154"/>
    <mergeCell ref="A157:A158"/>
    <mergeCell ref="H159:H160"/>
    <mergeCell ref="C159:C160"/>
    <mergeCell ref="D159:D160"/>
    <mergeCell ref="J175:K175"/>
    <mergeCell ref="L175:L176"/>
    <mergeCell ref="M175:M176"/>
    <mergeCell ref="G185:H185"/>
    <mergeCell ref="J185:K185"/>
    <mergeCell ref="L185:L186"/>
    <mergeCell ref="M185:M186"/>
    <mergeCell ref="I185:I186"/>
    <mergeCell ref="G175:H175"/>
    <mergeCell ref="I175:I176"/>
    <mergeCell ref="L32:L47"/>
    <mergeCell ref="M32:M47"/>
    <mergeCell ref="A48:M48"/>
    <mergeCell ref="A49:M49"/>
    <mergeCell ref="A5:M5"/>
    <mergeCell ref="A6:M6"/>
    <mergeCell ref="A18:M18"/>
    <mergeCell ref="A19:M19"/>
    <mergeCell ref="L10:L17"/>
    <mergeCell ref="M10:M17"/>
  </mergeCells>
  <hyperlinks>
    <hyperlink ref="H14" r:id="rId1" display="https://spi.dnp.gov.co/&#10;Se han registrado dos seguimientos al Plan de Asistencia Técnica en la plataforma de la Secretaría de Planeación de Cundinamarca"/>
  </hyperlinks>
  <printOptions/>
  <pageMargins left="0.4330708661417323" right="0.2362204724409449" top="0.35433070866141736" bottom="0.15748031496062992" header="0.31496062992125984" footer="0.31496062992125984"/>
  <pageSetup horizontalDpi="600" verticalDpi="600" orientation="landscape" paperSize="123" scale="80" r:id="rId3"/>
  <headerFooter>
    <oddFooter>&amp;R&amp;P</oddFooter>
  </headerFooter>
  <rowBreaks count="7" manualBreakCount="7">
    <brk id="17" max="255" man="1"/>
    <brk id="27" max="255" man="1"/>
    <brk id="47" max="255" man="1"/>
    <brk id="61" max="255" man="1"/>
    <brk id="87" max="255" man="1"/>
    <brk id="96" max="255" man="1"/>
    <brk id="107"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Doris Analida Lozano Escobar</cp:lastModifiedBy>
  <cp:lastPrinted>2023-01-26T21:01:15Z</cp:lastPrinted>
  <dcterms:created xsi:type="dcterms:W3CDTF">2012-09-05T14:57:30Z</dcterms:created>
  <dcterms:modified xsi:type="dcterms:W3CDTF">2023-10-20T19:40:12Z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